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250" windowHeight="131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57" i="1"/>
  <c r="E356"/>
  <c r="E355"/>
  <c r="E354"/>
  <c r="E353"/>
  <c r="E352"/>
  <c r="E351"/>
  <c r="E350"/>
  <c r="E349"/>
  <c r="E348"/>
  <c r="E347"/>
  <c r="E346"/>
  <c r="E340"/>
  <c r="E339"/>
  <c r="E338"/>
  <c r="E337"/>
  <c r="E336"/>
  <c r="E335"/>
  <c r="E334"/>
  <c r="E333"/>
  <c r="E332"/>
  <c r="E331"/>
  <c r="E330"/>
  <c r="E329"/>
  <c r="E324"/>
  <c r="E323"/>
  <c r="E322"/>
  <c r="E321"/>
  <c r="E320"/>
  <c r="E319"/>
  <c r="E318"/>
  <c r="E317"/>
  <c r="E316"/>
  <c r="E315"/>
  <c r="E314"/>
  <c r="E313"/>
  <c r="E305"/>
  <c r="E304"/>
  <c r="E303"/>
  <c r="E302"/>
  <c r="E301"/>
  <c r="E300"/>
  <c r="E299"/>
  <c r="E298"/>
  <c r="E297"/>
  <c r="E296"/>
  <c r="E295"/>
  <c r="E294"/>
  <c r="E289"/>
  <c r="E288"/>
  <c r="E287"/>
  <c r="E286"/>
  <c r="E285"/>
  <c r="E284"/>
  <c r="E283"/>
  <c r="E282"/>
  <c r="E281"/>
  <c r="E280"/>
  <c r="E279"/>
  <c r="E278"/>
  <c r="E272"/>
  <c r="E271"/>
  <c r="E270"/>
  <c r="E269"/>
  <c r="E268"/>
  <c r="E267"/>
  <c r="E266"/>
  <c r="E265"/>
  <c r="E264"/>
  <c r="E263"/>
  <c r="E262"/>
  <c r="E261"/>
  <c r="E125"/>
  <c r="C126"/>
  <c r="C127"/>
  <c r="C128"/>
  <c r="C129"/>
  <c r="C130"/>
  <c r="C131"/>
  <c r="C132"/>
  <c r="C133"/>
  <c r="Q54" l="1"/>
  <c r="G72" s="1"/>
  <c r="I588" l="1"/>
  <c r="I589"/>
  <c r="I590"/>
  <c r="I591"/>
  <c r="I592"/>
  <c r="I593"/>
  <c r="I594"/>
  <c r="I595"/>
  <c r="I596"/>
  <c r="I597"/>
  <c r="I598"/>
  <c r="I599"/>
  <c r="I587"/>
  <c r="J587" s="1"/>
  <c r="K587" s="1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03"/>
  <c r="J603" s="1"/>
  <c r="K603" s="1"/>
  <c r="F604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D599"/>
  <c r="D598"/>
  <c r="D597"/>
  <c r="D596"/>
  <c r="D594"/>
  <c r="D593"/>
  <c r="D592"/>
  <c r="D591"/>
  <c r="D590"/>
  <c r="D588"/>
  <c r="F588"/>
  <c r="F589" s="1"/>
  <c r="F590" s="1"/>
  <c r="F591" s="1"/>
  <c r="F592" s="1"/>
  <c r="F593" s="1"/>
  <c r="F594" s="1"/>
  <c r="F595" s="1"/>
  <c r="F596" s="1"/>
  <c r="F597" s="1"/>
  <c r="F598" s="1"/>
  <c r="F599" s="1"/>
  <c r="D587"/>
  <c r="Q65"/>
  <c r="Q66"/>
  <c r="Q67"/>
  <c r="G53" s="1"/>
  <c r="Q64"/>
  <c r="Q57"/>
  <c r="Q58"/>
  <c r="Q56"/>
  <c r="G81" s="1"/>
  <c r="Q55"/>
  <c r="I537"/>
  <c r="I538" s="1"/>
  <c r="I539" s="1"/>
  <c r="I540" s="1"/>
  <c r="I541" s="1"/>
  <c r="I542" s="1"/>
  <c r="I543" s="1"/>
  <c r="I544" s="1"/>
  <c r="I545" s="1"/>
  <c r="I546" s="1"/>
  <c r="I547" s="1"/>
  <c r="I548" s="1"/>
  <c r="I549" s="1"/>
  <c r="G538"/>
  <c r="G540"/>
  <c r="G541"/>
  <c r="G542"/>
  <c r="G543"/>
  <c r="G544"/>
  <c r="G546"/>
  <c r="G547"/>
  <c r="G548"/>
  <c r="G549"/>
  <c r="G537"/>
  <c r="D580"/>
  <c r="I556" s="1"/>
  <c r="I557" s="1"/>
  <c r="I558" s="1"/>
  <c r="I559" s="1"/>
  <c r="I560" s="1"/>
  <c r="I561" s="1"/>
  <c r="I562" s="1"/>
  <c r="I563" s="1"/>
  <c r="I564" s="1"/>
  <c r="I565" s="1"/>
  <c r="I566" s="1"/>
  <c r="I567" s="1"/>
  <c r="I568" s="1"/>
  <c r="I569" s="1"/>
  <c r="I570" s="1"/>
  <c r="I571" s="1"/>
  <c r="I572" s="1"/>
  <c r="I573" s="1"/>
  <c r="I574" s="1"/>
  <c r="I347"/>
  <c r="I348" s="1"/>
  <c r="I330"/>
  <c r="I331" s="1"/>
  <c r="I314"/>
  <c r="I315" s="1"/>
  <c r="I295"/>
  <c r="I296" s="1"/>
  <c r="I279"/>
  <c r="I280" s="1"/>
  <c r="I262"/>
  <c r="E194"/>
  <c r="G217" s="1"/>
  <c r="G230" s="1"/>
  <c r="G242" s="1"/>
  <c r="C199"/>
  <c r="C198"/>
  <c r="G221" s="1"/>
  <c r="G234" s="1"/>
  <c r="G246" s="1"/>
  <c r="C197"/>
  <c r="G220" s="1"/>
  <c r="G233" s="1"/>
  <c r="G245" s="1"/>
  <c r="C196"/>
  <c r="G219" s="1"/>
  <c r="G232" s="1"/>
  <c r="G244" s="1"/>
  <c r="C195"/>
  <c r="G158"/>
  <c r="G171" s="1"/>
  <c r="G184" s="1"/>
  <c r="G157"/>
  <c r="G170" s="1"/>
  <c r="G183" s="1"/>
  <c r="G156"/>
  <c r="G169" s="1"/>
  <c r="G182" s="1"/>
  <c r="G155"/>
  <c r="G168" s="1"/>
  <c r="G181" s="1"/>
  <c r="G154"/>
  <c r="G167" s="1"/>
  <c r="G180" s="1"/>
  <c r="G153"/>
  <c r="G166" s="1"/>
  <c r="G179" s="1"/>
  <c r="G152"/>
  <c r="G165" s="1"/>
  <c r="G178" s="1"/>
  <c r="G151"/>
  <c r="G164" s="1"/>
  <c r="G177" s="1"/>
  <c r="I100"/>
  <c r="I99"/>
  <c r="G94"/>
  <c r="F71"/>
  <c r="H71" s="1"/>
  <c r="C385" s="1"/>
  <c r="F72"/>
  <c r="F73"/>
  <c r="F74"/>
  <c r="F75"/>
  <c r="F76"/>
  <c r="F77"/>
  <c r="F78"/>
  <c r="F79"/>
  <c r="F80"/>
  <c r="F81"/>
  <c r="G77"/>
  <c r="F70"/>
  <c r="E26"/>
  <c r="G26" s="1"/>
  <c r="E37"/>
  <c r="F54"/>
  <c r="F60"/>
  <c r="F61"/>
  <c r="F53"/>
  <c r="F55"/>
  <c r="F56"/>
  <c r="F57"/>
  <c r="F58"/>
  <c r="F59"/>
  <c r="F62"/>
  <c r="H62" s="1"/>
  <c r="F63"/>
  <c r="H63" s="1"/>
  <c r="F52"/>
  <c r="H52" s="1"/>
  <c r="E36"/>
  <c r="E35"/>
  <c r="E34"/>
  <c r="E33"/>
  <c r="E32"/>
  <c r="E31"/>
  <c r="E30"/>
  <c r="E29"/>
  <c r="E28"/>
  <c r="E27"/>
  <c r="E16"/>
  <c r="E17"/>
  <c r="E8"/>
  <c r="E9"/>
  <c r="E10"/>
  <c r="E11"/>
  <c r="E12"/>
  <c r="E13"/>
  <c r="E14"/>
  <c r="E15"/>
  <c r="E18"/>
  <c r="E7"/>
  <c r="H365" s="1"/>
  <c r="J52" l="1"/>
  <c r="C365"/>
  <c r="E365" s="1"/>
  <c r="G18"/>
  <c r="H376"/>
  <c r="G13"/>
  <c r="H371"/>
  <c r="G27"/>
  <c r="G35"/>
  <c r="G12"/>
  <c r="H370"/>
  <c r="G28"/>
  <c r="G36"/>
  <c r="G29"/>
  <c r="G30"/>
  <c r="J62"/>
  <c r="C375"/>
  <c r="E375" s="1"/>
  <c r="G8"/>
  <c r="H366"/>
  <c r="J63"/>
  <c r="C376"/>
  <c r="E376" s="1"/>
  <c r="G31"/>
  <c r="G15"/>
  <c r="H373"/>
  <c r="G37"/>
  <c r="G11"/>
  <c r="H369"/>
  <c r="G10"/>
  <c r="H368"/>
  <c r="G9"/>
  <c r="H367"/>
  <c r="J71"/>
  <c r="G32"/>
  <c r="G17"/>
  <c r="H375"/>
  <c r="G33"/>
  <c r="G14"/>
  <c r="H372"/>
  <c r="G16"/>
  <c r="H374"/>
  <c r="G34"/>
  <c r="G78"/>
  <c r="G75"/>
  <c r="H75" s="1"/>
  <c r="C389" s="1"/>
  <c r="H81"/>
  <c r="C395" s="1"/>
  <c r="E395" s="1"/>
  <c r="G150"/>
  <c r="G163" s="1"/>
  <c r="G176" s="1"/>
  <c r="G73"/>
  <c r="H73" s="1"/>
  <c r="C387" s="1"/>
  <c r="G70"/>
  <c r="H70" s="1"/>
  <c r="C384" s="1"/>
  <c r="E384" s="1"/>
  <c r="G79"/>
  <c r="H79" s="1"/>
  <c r="C393" s="1"/>
  <c r="G76"/>
  <c r="H76" s="1"/>
  <c r="C390" s="1"/>
  <c r="G60"/>
  <c r="H60" s="1"/>
  <c r="G58"/>
  <c r="H58" s="1"/>
  <c r="G55"/>
  <c r="G57"/>
  <c r="H57" s="1"/>
  <c r="H55"/>
  <c r="G56"/>
  <c r="H56" s="1"/>
  <c r="G59"/>
  <c r="H59" s="1"/>
  <c r="H53"/>
  <c r="H78"/>
  <c r="C392" s="1"/>
  <c r="G7"/>
  <c r="E20"/>
  <c r="H466"/>
  <c r="H489" s="1"/>
  <c r="H462"/>
  <c r="H485" s="1"/>
  <c r="H458"/>
  <c r="H481" s="1"/>
  <c r="H454"/>
  <c r="H477" s="1"/>
  <c r="H450"/>
  <c r="H473" s="1"/>
  <c r="H465"/>
  <c r="H488" s="1"/>
  <c r="C465"/>
  <c r="H461"/>
  <c r="H484" s="1"/>
  <c r="H457"/>
  <c r="H480" s="1"/>
  <c r="H453"/>
  <c r="H476" s="1"/>
  <c r="H468"/>
  <c r="H491" s="1"/>
  <c r="H464"/>
  <c r="H487" s="1"/>
  <c r="C464"/>
  <c r="H460"/>
  <c r="H483" s="1"/>
  <c r="H456"/>
  <c r="H479" s="1"/>
  <c r="H452"/>
  <c r="H475" s="1"/>
  <c r="H467"/>
  <c r="H490" s="1"/>
  <c r="H463"/>
  <c r="H486" s="1"/>
  <c r="H459"/>
  <c r="H482" s="1"/>
  <c r="H455"/>
  <c r="H478" s="1"/>
  <c r="H451"/>
  <c r="H474" s="1"/>
  <c r="C451"/>
  <c r="C557" s="1"/>
  <c r="E557" s="1"/>
  <c r="H557" s="1"/>
  <c r="E604" s="1"/>
  <c r="G604" s="1"/>
  <c r="J590"/>
  <c r="K590" s="1"/>
  <c r="J621"/>
  <c r="K621" s="1"/>
  <c r="J593"/>
  <c r="K593" s="1"/>
  <c r="J598"/>
  <c r="K598" s="1"/>
  <c r="J594"/>
  <c r="K594" s="1"/>
  <c r="J599"/>
  <c r="K599" s="1"/>
  <c r="J591"/>
  <c r="K591" s="1"/>
  <c r="J596"/>
  <c r="K596" s="1"/>
  <c r="J592"/>
  <c r="K592" s="1"/>
  <c r="J589"/>
  <c r="K589" s="1"/>
  <c r="J620"/>
  <c r="K620" s="1"/>
  <c r="J616"/>
  <c r="K616" s="1"/>
  <c r="J612"/>
  <c r="K612" s="1"/>
  <c r="J608"/>
  <c r="K608" s="1"/>
  <c r="J604"/>
  <c r="K604" s="1"/>
  <c r="J617"/>
  <c r="K617" s="1"/>
  <c r="J613"/>
  <c r="K613" s="1"/>
  <c r="J609"/>
  <c r="K609" s="1"/>
  <c r="J605"/>
  <c r="K605" s="1"/>
  <c r="J618"/>
  <c r="K618" s="1"/>
  <c r="J614"/>
  <c r="K614" s="1"/>
  <c r="J610"/>
  <c r="K610" s="1"/>
  <c r="J606"/>
  <c r="K606" s="1"/>
  <c r="J619"/>
  <c r="K619" s="1"/>
  <c r="J615"/>
  <c r="K615" s="1"/>
  <c r="J611"/>
  <c r="K611" s="1"/>
  <c r="J607"/>
  <c r="K607" s="1"/>
  <c r="J597"/>
  <c r="K597" s="1"/>
  <c r="J595"/>
  <c r="K595" s="1"/>
  <c r="J588"/>
  <c r="K588" s="1"/>
  <c r="C537"/>
  <c r="C547"/>
  <c r="E547" s="1"/>
  <c r="H547" s="1"/>
  <c r="E597" s="1"/>
  <c r="G597" s="1"/>
  <c r="C548"/>
  <c r="E548" s="1"/>
  <c r="H548" s="1"/>
  <c r="E598" s="1"/>
  <c r="G598" s="1"/>
  <c r="E306"/>
  <c r="F300" s="1"/>
  <c r="E325"/>
  <c r="F314" s="1"/>
  <c r="J314" s="1"/>
  <c r="E358"/>
  <c r="F352" s="1"/>
  <c r="I316"/>
  <c r="I263"/>
  <c r="E290"/>
  <c r="F286" s="1"/>
  <c r="E341"/>
  <c r="F335" s="1"/>
  <c r="I349"/>
  <c r="I332"/>
  <c r="I297"/>
  <c r="I281"/>
  <c r="E273"/>
  <c r="F265" s="1"/>
  <c r="C135"/>
  <c r="C202"/>
  <c r="C215" s="1"/>
  <c r="G218"/>
  <c r="G231" s="1"/>
  <c r="G243" s="1"/>
  <c r="G222"/>
  <c r="G235" s="1"/>
  <c r="G247" s="1"/>
  <c r="H77"/>
  <c r="C391" s="1"/>
  <c r="C467"/>
  <c r="H72"/>
  <c r="C386" s="1"/>
  <c r="H80"/>
  <c r="C394" s="1"/>
  <c r="C468"/>
  <c r="G54"/>
  <c r="H54" s="1"/>
  <c r="C367" s="1"/>
  <c r="E367" s="1"/>
  <c r="C466"/>
  <c r="C463"/>
  <c r="H74"/>
  <c r="C388" s="1"/>
  <c r="C462"/>
  <c r="C549"/>
  <c r="E549" s="1"/>
  <c r="H549" s="1"/>
  <c r="E599" s="1"/>
  <c r="G599" s="1"/>
  <c r="H61"/>
  <c r="C374" s="1"/>
  <c r="E374" s="1"/>
  <c r="E39"/>
  <c r="G39" l="1"/>
  <c r="J53"/>
  <c r="C366"/>
  <c r="E366" s="1"/>
  <c r="C456"/>
  <c r="C562" s="1"/>
  <c r="E562" s="1"/>
  <c r="H562" s="1"/>
  <c r="E609" s="1"/>
  <c r="G609" s="1"/>
  <c r="E389"/>
  <c r="C460"/>
  <c r="C566" s="1"/>
  <c r="E566" s="1"/>
  <c r="H566" s="1"/>
  <c r="E613" s="1"/>
  <c r="G613" s="1"/>
  <c r="E393"/>
  <c r="C544"/>
  <c r="E544" s="1"/>
  <c r="H544" s="1"/>
  <c r="E594" s="1"/>
  <c r="G594" s="1"/>
  <c r="C372"/>
  <c r="E372" s="1"/>
  <c r="C459"/>
  <c r="C565" s="1"/>
  <c r="E565" s="1"/>
  <c r="H565" s="1"/>
  <c r="E612" s="1"/>
  <c r="G612" s="1"/>
  <c r="E392"/>
  <c r="C452"/>
  <c r="C475" s="1"/>
  <c r="E475" s="1"/>
  <c r="E385"/>
  <c r="C453"/>
  <c r="C559" s="1"/>
  <c r="E559" s="1"/>
  <c r="H559" s="1"/>
  <c r="E606" s="1"/>
  <c r="G606" s="1"/>
  <c r="E386"/>
  <c r="C454"/>
  <c r="C477" s="1"/>
  <c r="E477" s="1"/>
  <c r="E387"/>
  <c r="C457"/>
  <c r="C563" s="1"/>
  <c r="E563" s="1"/>
  <c r="H563" s="1"/>
  <c r="E610" s="1"/>
  <c r="G610" s="1"/>
  <c r="E390"/>
  <c r="J81"/>
  <c r="E394"/>
  <c r="C542"/>
  <c r="C370"/>
  <c r="E370" s="1"/>
  <c r="G20"/>
  <c r="H20" s="1"/>
  <c r="C543"/>
  <c r="E543" s="1"/>
  <c r="H543" s="1"/>
  <c r="E593" s="1"/>
  <c r="G593" s="1"/>
  <c r="C371"/>
  <c r="E371" s="1"/>
  <c r="C455"/>
  <c r="E455" s="1"/>
  <c r="E388"/>
  <c r="C541"/>
  <c r="C369"/>
  <c r="E369" s="1"/>
  <c r="J55"/>
  <c r="C368"/>
  <c r="E368" s="1"/>
  <c r="J78"/>
  <c r="E391"/>
  <c r="E545"/>
  <c r="H545" s="1"/>
  <c r="E595" s="1"/>
  <c r="G595" s="1"/>
  <c r="C373"/>
  <c r="E373" s="1"/>
  <c r="C461"/>
  <c r="C567" s="1"/>
  <c r="E567" s="1"/>
  <c r="H567" s="1"/>
  <c r="E614" s="1"/>
  <c r="G614" s="1"/>
  <c r="C540"/>
  <c r="J70"/>
  <c r="C450"/>
  <c r="C556" s="1"/>
  <c r="E556" s="1"/>
  <c r="H556" s="1"/>
  <c r="E603" s="1"/>
  <c r="G603" s="1"/>
  <c r="C538"/>
  <c r="C458"/>
  <c r="C564" s="1"/>
  <c r="E564" s="1"/>
  <c r="H564" s="1"/>
  <c r="E611" s="1"/>
  <c r="G611" s="1"/>
  <c r="E463"/>
  <c r="C486"/>
  <c r="E486" s="1"/>
  <c r="E451"/>
  <c r="C474"/>
  <c r="E474" s="1"/>
  <c r="E465"/>
  <c r="C488"/>
  <c r="E488" s="1"/>
  <c r="E462"/>
  <c r="C485"/>
  <c r="E485" s="1"/>
  <c r="E456"/>
  <c r="E467"/>
  <c r="C490"/>
  <c r="E490" s="1"/>
  <c r="E454"/>
  <c r="E466"/>
  <c r="C489"/>
  <c r="E489" s="1"/>
  <c r="C482"/>
  <c r="E482" s="1"/>
  <c r="E468"/>
  <c r="C491"/>
  <c r="E491" s="1"/>
  <c r="E464"/>
  <c r="C487"/>
  <c r="E487" s="1"/>
  <c r="F510"/>
  <c r="F354"/>
  <c r="F357"/>
  <c r="F348"/>
  <c r="F347"/>
  <c r="F340"/>
  <c r="F508"/>
  <c r="F353"/>
  <c r="F514"/>
  <c r="F512"/>
  <c r="F511"/>
  <c r="F346"/>
  <c r="J346" s="1"/>
  <c r="F351"/>
  <c r="F509"/>
  <c r="F356"/>
  <c r="F349"/>
  <c r="F350"/>
  <c r="F355"/>
  <c r="F513"/>
  <c r="F298"/>
  <c r="F281"/>
  <c r="E546"/>
  <c r="H546" s="1"/>
  <c r="E596" s="1"/>
  <c r="G596" s="1"/>
  <c r="H498"/>
  <c r="H514"/>
  <c r="H505"/>
  <c r="H500"/>
  <c r="H511"/>
  <c r="F339"/>
  <c r="F463"/>
  <c r="H510"/>
  <c r="H501"/>
  <c r="H512"/>
  <c r="H507"/>
  <c r="C571"/>
  <c r="E571" s="1"/>
  <c r="H571" s="1"/>
  <c r="E618" s="1"/>
  <c r="G618" s="1"/>
  <c r="H506"/>
  <c r="H497"/>
  <c r="H513"/>
  <c r="H508"/>
  <c r="H503"/>
  <c r="H502"/>
  <c r="C570"/>
  <c r="E570" s="1"/>
  <c r="H570" s="1"/>
  <c r="E617" s="1"/>
  <c r="G617" s="1"/>
  <c r="H509"/>
  <c r="H504"/>
  <c r="H499"/>
  <c r="H496"/>
  <c r="F319"/>
  <c r="J73"/>
  <c r="J74"/>
  <c r="C568"/>
  <c r="E568" s="1"/>
  <c r="H568" s="1"/>
  <c r="E615" s="1"/>
  <c r="G615" s="1"/>
  <c r="J75"/>
  <c r="J77"/>
  <c r="J76"/>
  <c r="J79"/>
  <c r="C569"/>
  <c r="E569" s="1"/>
  <c r="H569" s="1"/>
  <c r="E616" s="1"/>
  <c r="G616" s="1"/>
  <c r="J80"/>
  <c r="J72"/>
  <c r="F283"/>
  <c r="F296"/>
  <c r="F280"/>
  <c r="F304"/>
  <c r="F284"/>
  <c r="F289"/>
  <c r="F299"/>
  <c r="J61"/>
  <c r="J58"/>
  <c r="J54"/>
  <c r="J57"/>
  <c r="F305"/>
  <c r="F323"/>
  <c r="F316"/>
  <c r="J316" s="1"/>
  <c r="F467"/>
  <c r="F288"/>
  <c r="F279"/>
  <c r="J279" s="1"/>
  <c r="F287"/>
  <c r="F282"/>
  <c r="F295"/>
  <c r="J295" s="1"/>
  <c r="F303"/>
  <c r="F468"/>
  <c r="F320"/>
  <c r="F462"/>
  <c r="J59"/>
  <c r="J56"/>
  <c r="J60"/>
  <c r="F297"/>
  <c r="F302"/>
  <c r="F278"/>
  <c r="F285"/>
  <c r="F294"/>
  <c r="J294" s="1"/>
  <c r="F301"/>
  <c r="F324"/>
  <c r="F466"/>
  <c r="F318"/>
  <c r="F315"/>
  <c r="J315" s="1"/>
  <c r="F317"/>
  <c r="F329"/>
  <c r="F331"/>
  <c r="F313"/>
  <c r="J313" s="1"/>
  <c r="F464"/>
  <c r="F465"/>
  <c r="F321"/>
  <c r="F322"/>
  <c r="F332"/>
  <c r="F333"/>
  <c r="F334"/>
  <c r="F330"/>
  <c r="F336"/>
  <c r="F337"/>
  <c r="F338"/>
  <c r="I264"/>
  <c r="I317"/>
  <c r="I350"/>
  <c r="I333"/>
  <c r="I298"/>
  <c r="I282"/>
  <c r="F267"/>
  <c r="F264"/>
  <c r="F261"/>
  <c r="F271"/>
  <c r="F268"/>
  <c r="F270"/>
  <c r="F266"/>
  <c r="F262"/>
  <c r="F272"/>
  <c r="F269"/>
  <c r="F263"/>
  <c r="H83"/>
  <c r="H65"/>
  <c r="H39"/>
  <c r="C479" l="1"/>
  <c r="E479" s="1"/>
  <c r="C480"/>
  <c r="E480" s="1"/>
  <c r="E459"/>
  <c r="C560"/>
  <c r="E560" s="1"/>
  <c r="H560" s="1"/>
  <c r="E607" s="1"/>
  <c r="G607" s="1"/>
  <c r="E452"/>
  <c r="C558"/>
  <c r="E558" s="1"/>
  <c r="H558" s="1"/>
  <c r="E605" s="1"/>
  <c r="G605" s="1"/>
  <c r="E460"/>
  <c r="E461"/>
  <c r="E453"/>
  <c r="C561"/>
  <c r="E561" s="1"/>
  <c r="H561" s="1"/>
  <c r="E608" s="1"/>
  <c r="G608" s="1"/>
  <c r="C483"/>
  <c r="E483" s="1"/>
  <c r="C476"/>
  <c r="E476" s="1"/>
  <c r="C478"/>
  <c r="E478" s="1"/>
  <c r="E457"/>
  <c r="C484"/>
  <c r="E484" s="1"/>
  <c r="C550"/>
  <c r="E450"/>
  <c r="C473"/>
  <c r="E473" s="1"/>
  <c r="C481"/>
  <c r="E481" s="1"/>
  <c r="E458"/>
  <c r="J348"/>
  <c r="J281"/>
  <c r="J347"/>
  <c r="J349"/>
  <c r="J278"/>
  <c r="E541"/>
  <c r="H541" s="1"/>
  <c r="E591" s="1"/>
  <c r="G591" s="1"/>
  <c r="J83"/>
  <c r="K83" s="1"/>
  <c r="C122" s="1"/>
  <c r="E540"/>
  <c r="H540" s="1"/>
  <c r="E590" s="1"/>
  <c r="G590" s="1"/>
  <c r="C574"/>
  <c r="E574" s="1"/>
  <c r="H574" s="1"/>
  <c r="E621" s="1"/>
  <c r="G621" s="1"/>
  <c r="C572"/>
  <c r="E572" s="1"/>
  <c r="H572" s="1"/>
  <c r="E619" s="1"/>
  <c r="G619" s="1"/>
  <c r="C507"/>
  <c r="E507" s="1"/>
  <c r="C573"/>
  <c r="E573" s="1"/>
  <c r="H573" s="1"/>
  <c r="E620" s="1"/>
  <c r="G620" s="1"/>
  <c r="C510"/>
  <c r="E510" s="1"/>
  <c r="C511"/>
  <c r="E511" s="1"/>
  <c r="C497"/>
  <c r="E497" s="1"/>
  <c r="J296"/>
  <c r="J280"/>
  <c r="J65"/>
  <c r="K65" s="1"/>
  <c r="C121" s="1"/>
  <c r="J332"/>
  <c r="J297"/>
  <c r="J331"/>
  <c r="J329"/>
  <c r="J330"/>
  <c r="J261"/>
  <c r="I318"/>
  <c r="J317"/>
  <c r="I265"/>
  <c r="J264"/>
  <c r="J262"/>
  <c r="J263"/>
  <c r="J350"/>
  <c r="I351"/>
  <c r="J333"/>
  <c r="I334"/>
  <c r="J298"/>
  <c r="I299"/>
  <c r="J282"/>
  <c r="I283"/>
  <c r="H85"/>
  <c r="E99" s="1"/>
  <c r="C496" l="1"/>
  <c r="E496" s="1"/>
  <c r="J93"/>
  <c r="I103" s="1"/>
  <c r="E100"/>
  <c r="C504"/>
  <c r="E504" s="1"/>
  <c r="E538"/>
  <c r="H538" s="1"/>
  <c r="E588" s="1"/>
  <c r="G588" s="1"/>
  <c r="E537"/>
  <c r="H537" s="1"/>
  <c r="E587" s="1"/>
  <c r="G587" s="1"/>
  <c r="E539"/>
  <c r="H539" s="1"/>
  <c r="E589" s="1"/>
  <c r="G589" s="1"/>
  <c r="E542"/>
  <c r="H542" s="1"/>
  <c r="E592" s="1"/>
  <c r="G592" s="1"/>
  <c r="C513"/>
  <c r="E513" s="1"/>
  <c r="C508"/>
  <c r="E508" s="1"/>
  <c r="C506"/>
  <c r="E506" s="1"/>
  <c r="C502"/>
  <c r="E502" s="1"/>
  <c r="C509"/>
  <c r="E509" s="1"/>
  <c r="C503"/>
  <c r="E503" s="1"/>
  <c r="C514"/>
  <c r="E514" s="1"/>
  <c r="C512"/>
  <c r="E512" s="1"/>
  <c r="C499"/>
  <c r="E499" s="1"/>
  <c r="C505"/>
  <c r="E505" s="1"/>
  <c r="C500"/>
  <c r="E500" s="1"/>
  <c r="C501"/>
  <c r="E501" s="1"/>
  <c r="C498"/>
  <c r="E498" s="1"/>
  <c r="I266"/>
  <c r="J265"/>
  <c r="I319"/>
  <c r="J318"/>
  <c r="J351"/>
  <c r="I352"/>
  <c r="J334"/>
  <c r="I335"/>
  <c r="J299"/>
  <c r="I300"/>
  <c r="J283"/>
  <c r="I284"/>
  <c r="H86"/>
  <c r="J98" l="1"/>
  <c r="I105" s="1"/>
  <c r="J99"/>
  <c r="J100"/>
  <c r="I107" s="1"/>
  <c r="I320"/>
  <c r="J319"/>
  <c r="I267"/>
  <c r="J266"/>
  <c r="J352"/>
  <c r="I353"/>
  <c r="J335"/>
  <c r="I336"/>
  <c r="J300"/>
  <c r="I301"/>
  <c r="J284"/>
  <c r="I285"/>
  <c r="I106"/>
  <c r="J101" l="1"/>
  <c r="D115"/>
  <c r="D255" s="1"/>
  <c r="G261" s="1"/>
  <c r="D114"/>
  <c r="D147" s="1"/>
  <c r="C149" s="1"/>
  <c r="E401" s="1"/>
  <c r="D113"/>
  <c r="D253" s="1"/>
  <c r="G294" s="1"/>
  <c r="D173"/>
  <c r="C175" s="1"/>
  <c r="C401" s="1"/>
  <c r="C414" s="1"/>
  <c r="F211"/>
  <c r="D214" s="1"/>
  <c r="C216" s="1"/>
  <c r="E428" s="1"/>
  <c r="D160"/>
  <c r="C162" s="1"/>
  <c r="D401" s="1"/>
  <c r="I321"/>
  <c r="J320"/>
  <c r="F225"/>
  <c r="D227" s="1"/>
  <c r="C229" s="1"/>
  <c r="I268"/>
  <c r="J267"/>
  <c r="J353"/>
  <c r="I354"/>
  <c r="J336"/>
  <c r="I337"/>
  <c r="J301"/>
  <c r="I302"/>
  <c r="J285"/>
  <c r="I286"/>
  <c r="H115"/>
  <c r="H255" s="1"/>
  <c r="H113"/>
  <c r="H253" s="1"/>
  <c r="F237"/>
  <c r="D239" s="1"/>
  <c r="C241" s="1"/>
  <c r="C428" s="1"/>
  <c r="C438" s="1"/>
  <c r="H114"/>
  <c r="H254" s="1"/>
  <c r="D123"/>
  <c r="C136" s="1"/>
  <c r="F401" s="1"/>
  <c r="I109"/>
  <c r="D192"/>
  <c r="C203" s="1"/>
  <c r="F428" s="1"/>
  <c r="D414" l="1"/>
  <c r="E414"/>
  <c r="F414"/>
  <c r="C232"/>
  <c r="D431" s="1"/>
  <c r="D428"/>
  <c r="G313"/>
  <c r="G262"/>
  <c r="H261"/>
  <c r="F365" s="1"/>
  <c r="G346"/>
  <c r="G295"/>
  <c r="H294"/>
  <c r="D254"/>
  <c r="G278" s="1"/>
  <c r="G329" s="1"/>
  <c r="C222"/>
  <c r="E434" s="1"/>
  <c r="C217"/>
  <c r="E429" s="1"/>
  <c r="C220"/>
  <c r="E432" s="1"/>
  <c r="C221"/>
  <c r="E433" s="1"/>
  <c r="C163"/>
  <c r="D402" s="1"/>
  <c r="C167"/>
  <c r="D406" s="1"/>
  <c r="C218"/>
  <c r="E430" s="1"/>
  <c r="C219"/>
  <c r="E431" s="1"/>
  <c r="C171"/>
  <c r="D410" s="1"/>
  <c r="C165"/>
  <c r="D404" s="1"/>
  <c r="C166"/>
  <c r="D405" s="1"/>
  <c r="C169"/>
  <c r="D408" s="1"/>
  <c r="C168"/>
  <c r="D407" s="1"/>
  <c r="C164"/>
  <c r="D403" s="1"/>
  <c r="C170"/>
  <c r="D409" s="1"/>
  <c r="C230"/>
  <c r="D429" s="1"/>
  <c r="C234"/>
  <c r="D433" s="1"/>
  <c r="C235"/>
  <c r="D434" s="1"/>
  <c r="C156"/>
  <c r="E408" s="1"/>
  <c r="C154"/>
  <c r="E406" s="1"/>
  <c r="C153"/>
  <c r="E405" s="1"/>
  <c r="C151"/>
  <c r="E403" s="1"/>
  <c r="C158"/>
  <c r="E410" s="1"/>
  <c r="C233"/>
  <c r="D432" s="1"/>
  <c r="C152"/>
  <c r="E404" s="1"/>
  <c r="C150"/>
  <c r="E402" s="1"/>
  <c r="C157"/>
  <c r="E409" s="1"/>
  <c r="C155"/>
  <c r="E407" s="1"/>
  <c r="C231"/>
  <c r="D430" s="1"/>
  <c r="I269"/>
  <c r="J268"/>
  <c r="I322"/>
  <c r="J321"/>
  <c r="J354"/>
  <c r="I355"/>
  <c r="J337"/>
  <c r="I338"/>
  <c r="J302"/>
  <c r="I303"/>
  <c r="J286"/>
  <c r="I287"/>
  <c r="C208"/>
  <c r="F433" s="1"/>
  <c r="C206"/>
  <c r="F431" s="1"/>
  <c r="C209"/>
  <c r="F434" s="1"/>
  <c r="C207"/>
  <c r="F432" s="1"/>
  <c r="C204"/>
  <c r="F429" s="1"/>
  <c r="C205"/>
  <c r="F430" s="1"/>
  <c r="C145"/>
  <c r="F410" s="1"/>
  <c r="C142"/>
  <c r="F407" s="1"/>
  <c r="C137"/>
  <c r="F402" s="1"/>
  <c r="C144"/>
  <c r="F409" s="1"/>
  <c r="C143"/>
  <c r="F408" s="1"/>
  <c r="C139"/>
  <c r="F404" s="1"/>
  <c r="C140"/>
  <c r="F405" s="1"/>
  <c r="C138"/>
  <c r="F403" s="1"/>
  <c r="C141"/>
  <c r="F406" s="1"/>
  <c r="C244"/>
  <c r="C431" s="1"/>
  <c r="C242"/>
  <c r="C429" s="1"/>
  <c r="C246"/>
  <c r="C433" s="1"/>
  <c r="C245"/>
  <c r="C432" s="1"/>
  <c r="C247"/>
  <c r="C434" s="1"/>
  <c r="C243"/>
  <c r="C430" s="1"/>
  <c r="C183"/>
  <c r="C409" s="1"/>
  <c r="C180"/>
  <c r="C406" s="1"/>
  <c r="C179"/>
  <c r="C405" s="1"/>
  <c r="C178"/>
  <c r="C404" s="1"/>
  <c r="C177"/>
  <c r="C403" s="1"/>
  <c r="C176"/>
  <c r="C402" s="1"/>
  <c r="C415" s="1"/>
  <c r="C184"/>
  <c r="C410" s="1"/>
  <c r="C182"/>
  <c r="C408" s="1"/>
  <c r="C181"/>
  <c r="C407" s="1"/>
  <c r="G279" l="1"/>
  <c r="E444"/>
  <c r="G490" s="1"/>
  <c r="E442"/>
  <c r="G485" s="1"/>
  <c r="D419"/>
  <c r="C419"/>
  <c r="E419"/>
  <c r="F419"/>
  <c r="C440"/>
  <c r="D440"/>
  <c r="G500" s="1"/>
  <c r="F440"/>
  <c r="F444"/>
  <c r="G468" s="1"/>
  <c r="D421"/>
  <c r="E421"/>
  <c r="C421"/>
  <c r="F421"/>
  <c r="C444"/>
  <c r="D444"/>
  <c r="G513" s="1"/>
  <c r="E440"/>
  <c r="E415"/>
  <c r="F415"/>
  <c r="D415"/>
  <c r="F441"/>
  <c r="G461" s="1"/>
  <c r="C441"/>
  <c r="D441"/>
  <c r="G507" s="1"/>
  <c r="E441"/>
  <c r="G484" s="1"/>
  <c r="F422"/>
  <c r="D422"/>
  <c r="E422"/>
  <c r="C422"/>
  <c r="E438"/>
  <c r="G473" s="1"/>
  <c r="G474" s="1"/>
  <c r="D438"/>
  <c r="G496" s="1"/>
  <c r="D423"/>
  <c r="C423"/>
  <c r="E423"/>
  <c r="F423"/>
  <c r="C442"/>
  <c r="D442"/>
  <c r="G508" s="1"/>
  <c r="F443"/>
  <c r="G466" s="1"/>
  <c r="C443"/>
  <c r="D443"/>
  <c r="G512" s="1"/>
  <c r="E443"/>
  <c r="F418"/>
  <c r="E418"/>
  <c r="C418"/>
  <c r="D418"/>
  <c r="F420"/>
  <c r="C420"/>
  <c r="D420"/>
  <c r="E420"/>
  <c r="F438"/>
  <c r="G450" s="1"/>
  <c r="F416"/>
  <c r="E416"/>
  <c r="C416"/>
  <c r="D416"/>
  <c r="F417"/>
  <c r="D417"/>
  <c r="E417"/>
  <c r="C417"/>
  <c r="F439"/>
  <c r="G452" s="1"/>
  <c r="D439"/>
  <c r="G498" s="1"/>
  <c r="E439"/>
  <c r="G475" s="1"/>
  <c r="C439"/>
  <c r="F442"/>
  <c r="G462" s="1"/>
  <c r="G296"/>
  <c r="H295"/>
  <c r="G263"/>
  <c r="H262"/>
  <c r="G330"/>
  <c r="H329"/>
  <c r="G347"/>
  <c r="H346"/>
  <c r="H278"/>
  <c r="G314"/>
  <c r="H313"/>
  <c r="F384" s="1"/>
  <c r="G280"/>
  <c r="H279"/>
  <c r="G454"/>
  <c r="G477"/>
  <c r="G489"/>
  <c r="I270"/>
  <c r="J269"/>
  <c r="I323"/>
  <c r="J322"/>
  <c r="J355"/>
  <c r="I356"/>
  <c r="J338"/>
  <c r="I339"/>
  <c r="J303"/>
  <c r="I304"/>
  <c r="J287"/>
  <c r="I288"/>
  <c r="F366" l="1"/>
  <c r="L365"/>
  <c r="K365"/>
  <c r="G348"/>
  <c r="H347"/>
  <c r="F497" s="1"/>
  <c r="F473"/>
  <c r="G331"/>
  <c r="H330"/>
  <c r="F474" s="1"/>
  <c r="K474" s="1"/>
  <c r="G315"/>
  <c r="H314"/>
  <c r="G264"/>
  <c r="H263"/>
  <c r="G297"/>
  <c r="H296"/>
  <c r="F450"/>
  <c r="K450" s="1"/>
  <c r="F496"/>
  <c r="K496" s="1"/>
  <c r="G281"/>
  <c r="H280"/>
  <c r="G486"/>
  <c r="K466"/>
  <c r="L466"/>
  <c r="G463"/>
  <c r="L462"/>
  <c r="K462"/>
  <c r="G453"/>
  <c r="G455"/>
  <c r="G451"/>
  <c r="G467"/>
  <c r="K468"/>
  <c r="L468"/>
  <c r="G476"/>
  <c r="G491"/>
  <c r="G478"/>
  <c r="G497"/>
  <c r="G514"/>
  <c r="L513"/>
  <c r="K513"/>
  <c r="L512"/>
  <c r="K512"/>
  <c r="G501"/>
  <c r="G499"/>
  <c r="G509"/>
  <c r="L508"/>
  <c r="K508"/>
  <c r="I271"/>
  <c r="J270"/>
  <c r="I324"/>
  <c r="J323"/>
  <c r="J356"/>
  <c r="I357"/>
  <c r="J339"/>
  <c r="I340"/>
  <c r="J304"/>
  <c r="I305"/>
  <c r="J288"/>
  <c r="I289"/>
  <c r="M365" l="1"/>
  <c r="N365" s="1"/>
  <c r="O365" s="1"/>
  <c r="P365" s="1"/>
  <c r="F451"/>
  <c r="F385"/>
  <c r="F367"/>
  <c r="K366"/>
  <c r="L366"/>
  <c r="L496"/>
  <c r="M496" s="1"/>
  <c r="N496" s="1"/>
  <c r="O496" s="1"/>
  <c r="P496" s="1"/>
  <c r="L474"/>
  <c r="M474" s="1"/>
  <c r="N474" s="1"/>
  <c r="O474" s="1"/>
  <c r="P474" s="1"/>
  <c r="G332"/>
  <c r="H331"/>
  <c r="F475" s="1"/>
  <c r="G298"/>
  <c r="H297"/>
  <c r="K473"/>
  <c r="L473"/>
  <c r="L450"/>
  <c r="G316"/>
  <c r="H315"/>
  <c r="G349"/>
  <c r="H348"/>
  <c r="G265"/>
  <c r="H264"/>
  <c r="G282"/>
  <c r="H281"/>
  <c r="M462"/>
  <c r="N462" s="1"/>
  <c r="O462" s="1"/>
  <c r="P462" s="1"/>
  <c r="M450"/>
  <c r="N450" s="1"/>
  <c r="O450" s="1"/>
  <c r="P450" s="1"/>
  <c r="M466"/>
  <c r="N466" s="1"/>
  <c r="O466" s="1"/>
  <c r="P466" s="1"/>
  <c r="G487"/>
  <c r="G479"/>
  <c r="L451"/>
  <c r="K451"/>
  <c r="L467"/>
  <c r="K467"/>
  <c r="G456"/>
  <c r="G464"/>
  <c r="K463"/>
  <c r="L463"/>
  <c r="M468"/>
  <c r="N468" s="1"/>
  <c r="O468" s="1"/>
  <c r="P468" s="1"/>
  <c r="M513"/>
  <c r="N513" s="1"/>
  <c r="O513" s="1"/>
  <c r="P513" s="1"/>
  <c r="M512"/>
  <c r="N512" s="1"/>
  <c r="O512" s="1"/>
  <c r="P512" s="1"/>
  <c r="M508"/>
  <c r="N508" s="1"/>
  <c r="O508" s="1"/>
  <c r="P508" s="1"/>
  <c r="G510"/>
  <c r="K509"/>
  <c r="L509"/>
  <c r="L497"/>
  <c r="K497"/>
  <c r="K514"/>
  <c r="L514"/>
  <c r="G502"/>
  <c r="I272"/>
  <c r="J271"/>
  <c r="J324"/>
  <c r="J357"/>
  <c r="J340"/>
  <c r="J305"/>
  <c r="J289"/>
  <c r="M366" l="1"/>
  <c r="N366" s="1"/>
  <c r="O366" s="1"/>
  <c r="P366" s="1"/>
  <c r="F452"/>
  <c r="F386"/>
  <c r="M473"/>
  <c r="N473" s="1"/>
  <c r="O473" s="1"/>
  <c r="P473" s="1"/>
  <c r="L385"/>
  <c r="K385"/>
  <c r="K367"/>
  <c r="L367"/>
  <c r="F368"/>
  <c r="L384"/>
  <c r="K384"/>
  <c r="G350"/>
  <c r="H349"/>
  <c r="F499" s="1"/>
  <c r="L452"/>
  <c r="K452"/>
  <c r="G333"/>
  <c r="H332"/>
  <c r="F476" s="1"/>
  <c r="G299"/>
  <c r="H298"/>
  <c r="G266"/>
  <c r="H265"/>
  <c r="G317"/>
  <c r="H316"/>
  <c r="F387" s="1"/>
  <c r="L475"/>
  <c r="K475"/>
  <c r="F498"/>
  <c r="G283"/>
  <c r="H282"/>
  <c r="M463"/>
  <c r="N463" s="1"/>
  <c r="O463" s="1"/>
  <c r="P463" s="1"/>
  <c r="G457"/>
  <c r="G480"/>
  <c r="G488"/>
  <c r="M451"/>
  <c r="N451" s="1"/>
  <c r="O451" s="1"/>
  <c r="P451" s="1"/>
  <c r="G465"/>
  <c r="L464"/>
  <c r="K464"/>
  <c r="M467"/>
  <c r="N467" s="1"/>
  <c r="O467" s="1"/>
  <c r="P467" s="1"/>
  <c r="M514"/>
  <c r="N514" s="1"/>
  <c r="O514" s="1"/>
  <c r="P514" s="1"/>
  <c r="M509"/>
  <c r="N509" s="1"/>
  <c r="O509" s="1"/>
  <c r="P509" s="1"/>
  <c r="G503"/>
  <c r="G511"/>
  <c r="L510"/>
  <c r="K510"/>
  <c r="M497"/>
  <c r="N497" s="1"/>
  <c r="O497" s="1"/>
  <c r="P497" s="1"/>
  <c r="J306"/>
  <c r="J272"/>
  <c r="J290"/>
  <c r="M385" l="1"/>
  <c r="N385" s="1"/>
  <c r="O385" s="1"/>
  <c r="P385" s="1"/>
  <c r="M475"/>
  <c r="N475" s="1"/>
  <c r="O475" s="1"/>
  <c r="P475" s="1"/>
  <c r="M452"/>
  <c r="N452" s="1"/>
  <c r="O452" s="1"/>
  <c r="P452" s="1"/>
  <c r="M384"/>
  <c r="N384" s="1"/>
  <c r="O384" s="1"/>
  <c r="P384" s="1"/>
  <c r="L368"/>
  <c r="K368"/>
  <c r="F369"/>
  <c r="M367"/>
  <c r="N367" s="1"/>
  <c r="O367" s="1"/>
  <c r="P367" s="1"/>
  <c r="F453"/>
  <c r="G318"/>
  <c r="H317"/>
  <c r="G267"/>
  <c r="H266"/>
  <c r="F370" s="1"/>
  <c r="K498"/>
  <c r="L498"/>
  <c r="G300"/>
  <c r="H299"/>
  <c r="L476"/>
  <c r="K476"/>
  <c r="L499"/>
  <c r="K499"/>
  <c r="G334"/>
  <c r="H333"/>
  <c r="G351"/>
  <c r="H350"/>
  <c r="G284"/>
  <c r="H283"/>
  <c r="M464"/>
  <c r="N464" s="1"/>
  <c r="O464" s="1"/>
  <c r="P464" s="1"/>
  <c r="G458"/>
  <c r="G481"/>
  <c r="K465"/>
  <c r="L465"/>
  <c r="G504"/>
  <c r="K511"/>
  <c r="L511"/>
  <c r="M510"/>
  <c r="N510" s="1"/>
  <c r="O510" s="1"/>
  <c r="P510" s="1"/>
  <c r="J273"/>
  <c r="M368" l="1"/>
  <c r="N368" s="1"/>
  <c r="O368" s="1"/>
  <c r="P368" s="1"/>
  <c r="M476"/>
  <c r="N476" s="1"/>
  <c r="O476" s="1"/>
  <c r="P476" s="1"/>
  <c r="F454"/>
  <c r="F388"/>
  <c r="L370"/>
  <c r="K370"/>
  <c r="K369"/>
  <c r="L369"/>
  <c r="L386"/>
  <c r="K386"/>
  <c r="M498"/>
  <c r="N498" s="1"/>
  <c r="O498" s="1"/>
  <c r="P498" s="1"/>
  <c r="G268"/>
  <c r="H267"/>
  <c r="F500"/>
  <c r="G352"/>
  <c r="H351"/>
  <c r="F501" s="1"/>
  <c r="F477"/>
  <c r="G319"/>
  <c r="H318"/>
  <c r="G335"/>
  <c r="H334"/>
  <c r="F478" s="1"/>
  <c r="G301"/>
  <c r="H300"/>
  <c r="L454"/>
  <c r="K454"/>
  <c r="M499"/>
  <c r="N499" s="1"/>
  <c r="O499" s="1"/>
  <c r="P499" s="1"/>
  <c r="K453"/>
  <c r="L453"/>
  <c r="G285"/>
  <c r="H284"/>
  <c r="G459"/>
  <c r="G482"/>
  <c r="M465"/>
  <c r="N465" s="1"/>
  <c r="O465" s="1"/>
  <c r="P465" s="1"/>
  <c r="G505"/>
  <c r="M511"/>
  <c r="N511" s="1"/>
  <c r="O511" s="1"/>
  <c r="P511" s="1"/>
  <c r="M370" l="1"/>
  <c r="N370" s="1"/>
  <c r="O370" s="1"/>
  <c r="P370" s="1"/>
  <c r="M454"/>
  <c r="N454" s="1"/>
  <c r="O454" s="1"/>
  <c r="P454" s="1"/>
  <c r="F455"/>
  <c r="F389"/>
  <c r="M386"/>
  <c r="N386" s="1"/>
  <c r="O386" s="1"/>
  <c r="P386" s="1"/>
  <c r="M369"/>
  <c r="N369" s="1"/>
  <c r="O369" s="1"/>
  <c r="P369" s="1"/>
  <c r="F371"/>
  <c r="L387"/>
  <c r="K387"/>
  <c r="L388"/>
  <c r="K388"/>
  <c r="M453"/>
  <c r="N453" s="1"/>
  <c r="O453" s="1"/>
  <c r="P453" s="1"/>
  <c r="L501"/>
  <c r="K501"/>
  <c r="L477"/>
  <c r="K477"/>
  <c r="G353"/>
  <c r="H352"/>
  <c r="F502" s="1"/>
  <c r="G336"/>
  <c r="H335"/>
  <c r="K500"/>
  <c r="L500"/>
  <c r="G302"/>
  <c r="H301"/>
  <c r="L478"/>
  <c r="K478"/>
  <c r="K455"/>
  <c r="L455"/>
  <c r="G320"/>
  <c r="H319"/>
  <c r="F390" s="1"/>
  <c r="G269"/>
  <c r="H268"/>
  <c r="G286"/>
  <c r="H285"/>
  <c r="G460"/>
  <c r="G483"/>
  <c r="G506"/>
  <c r="M387" l="1"/>
  <c r="N387" s="1"/>
  <c r="O387" s="1"/>
  <c r="P387" s="1"/>
  <c r="M477"/>
  <c r="N477" s="1"/>
  <c r="O477" s="1"/>
  <c r="P477" s="1"/>
  <c r="M388"/>
  <c r="N388" s="1"/>
  <c r="O388" s="1"/>
  <c r="P388" s="1"/>
  <c r="L371"/>
  <c r="K371"/>
  <c r="F372"/>
  <c r="M501"/>
  <c r="N501" s="1"/>
  <c r="O501" s="1"/>
  <c r="P501" s="1"/>
  <c r="G303"/>
  <c r="H302"/>
  <c r="G321"/>
  <c r="H320"/>
  <c r="F479"/>
  <c r="M500"/>
  <c r="N500" s="1"/>
  <c r="O500" s="1"/>
  <c r="P500" s="1"/>
  <c r="G270"/>
  <c r="H269"/>
  <c r="G337"/>
  <c r="H336"/>
  <c r="F480" s="1"/>
  <c r="G354"/>
  <c r="H353"/>
  <c r="M455"/>
  <c r="N455" s="1"/>
  <c r="O455" s="1"/>
  <c r="P455" s="1"/>
  <c r="F456"/>
  <c r="M478"/>
  <c r="N478" s="1"/>
  <c r="O478" s="1"/>
  <c r="P478" s="1"/>
  <c r="L502"/>
  <c r="K502"/>
  <c r="G287"/>
  <c r="H286"/>
  <c r="M371" l="1"/>
  <c r="N371" s="1"/>
  <c r="O371" s="1"/>
  <c r="P371" s="1"/>
  <c r="F457"/>
  <c r="F391"/>
  <c r="K372"/>
  <c r="L372"/>
  <c r="K389"/>
  <c r="L389"/>
  <c r="F373"/>
  <c r="M502"/>
  <c r="N502" s="1"/>
  <c r="O502" s="1"/>
  <c r="P502" s="1"/>
  <c r="F503"/>
  <c r="L479"/>
  <c r="K479"/>
  <c r="G322"/>
  <c r="H321"/>
  <c r="G355"/>
  <c r="H354"/>
  <c r="F504" s="1"/>
  <c r="L480"/>
  <c r="K480"/>
  <c r="G338"/>
  <c r="H337"/>
  <c r="F481" s="1"/>
  <c r="L456"/>
  <c r="K456"/>
  <c r="G271"/>
  <c r="H270"/>
  <c r="L457"/>
  <c r="K457"/>
  <c r="G304"/>
  <c r="H303"/>
  <c r="G288"/>
  <c r="H287"/>
  <c r="M479" l="1"/>
  <c r="N479" s="1"/>
  <c r="O479" s="1"/>
  <c r="P479" s="1"/>
  <c r="M457"/>
  <c r="N457" s="1"/>
  <c r="O457" s="1"/>
  <c r="P457" s="1"/>
  <c r="M480"/>
  <c r="N480" s="1"/>
  <c r="O480" s="1"/>
  <c r="P480" s="1"/>
  <c r="F458"/>
  <c r="F392"/>
  <c r="L390"/>
  <c r="K390"/>
  <c r="M390" s="1"/>
  <c r="N390" s="1"/>
  <c r="O390" s="1"/>
  <c r="P390" s="1"/>
  <c r="F374"/>
  <c r="M389"/>
  <c r="N389" s="1"/>
  <c r="O389" s="1"/>
  <c r="P389" s="1"/>
  <c r="L373"/>
  <c r="K373"/>
  <c r="M373" s="1"/>
  <c r="N373" s="1"/>
  <c r="O373" s="1"/>
  <c r="P373" s="1"/>
  <c r="M372"/>
  <c r="N372" s="1"/>
  <c r="O372" s="1"/>
  <c r="P372" s="1"/>
  <c r="M456"/>
  <c r="N456" s="1"/>
  <c r="O456" s="1"/>
  <c r="P456" s="1"/>
  <c r="L458"/>
  <c r="K458"/>
  <c r="L481"/>
  <c r="K481"/>
  <c r="G305"/>
  <c r="H305" s="1"/>
  <c r="H304"/>
  <c r="G339"/>
  <c r="H338"/>
  <c r="F482" s="1"/>
  <c r="G323"/>
  <c r="H322"/>
  <c r="K504"/>
  <c r="L504"/>
  <c r="G272"/>
  <c r="H272" s="1"/>
  <c r="F376" s="1"/>
  <c r="H271"/>
  <c r="G356"/>
  <c r="H355"/>
  <c r="F505" s="1"/>
  <c r="L503"/>
  <c r="K503"/>
  <c r="M503" s="1"/>
  <c r="N503" s="1"/>
  <c r="O503" s="1"/>
  <c r="P503" s="1"/>
  <c r="G289"/>
  <c r="H289" s="1"/>
  <c r="H288"/>
  <c r="J358"/>
  <c r="J341"/>
  <c r="J325"/>
  <c r="F459" l="1"/>
  <c r="F393"/>
  <c r="K374"/>
  <c r="L374"/>
  <c r="F375"/>
  <c r="L391"/>
  <c r="K391"/>
  <c r="K376"/>
  <c r="L376"/>
  <c r="K393"/>
  <c r="L393"/>
  <c r="M481"/>
  <c r="N481" s="1"/>
  <c r="O481" s="1"/>
  <c r="P481" s="1"/>
  <c r="M458"/>
  <c r="N458" s="1"/>
  <c r="O458" s="1"/>
  <c r="P458" s="1"/>
  <c r="H306"/>
  <c r="M504"/>
  <c r="N504" s="1"/>
  <c r="O504" s="1"/>
  <c r="P504" s="1"/>
  <c r="G340"/>
  <c r="H339"/>
  <c r="F483" s="1"/>
  <c r="H273"/>
  <c r="L459"/>
  <c r="K459"/>
  <c r="G324"/>
  <c r="H324" s="1"/>
  <c r="F395" s="1"/>
  <c r="H323"/>
  <c r="L505"/>
  <c r="K505"/>
  <c r="G357"/>
  <c r="H357" s="1"/>
  <c r="H356"/>
  <c r="F506" s="1"/>
  <c r="L482"/>
  <c r="K482"/>
  <c r="H290"/>
  <c r="M505" l="1"/>
  <c r="N505" s="1"/>
  <c r="O505" s="1"/>
  <c r="P505" s="1"/>
  <c r="M391"/>
  <c r="N391" s="1"/>
  <c r="O391" s="1"/>
  <c r="P391" s="1"/>
  <c r="L395"/>
  <c r="K395"/>
  <c r="F460"/>
  <c r="K460" s="1"/>
  <c r="F394"/>
  <c r="K394" s="1"/>
  <c r="M376"/>
  <c r="N376" s="1"/>
  <c r="O376" s="1"/>
  <c r="P376" s="1"/>
  <c r="M393"/>
  <c r="N393" s="1"/>
  <c r="O393" s="1"/>
  <c r="P393" s="1"/>
  <c r="K392"/>
  <c r="L392"/>
  <c r="L375"/>
  <c r="K375"/>
  <c r="M374"/>
  <c r="N374" s="1"/>
  <c r="O374" s="1"/>
  <c r="P374" s="1"/>
  <c r="M459"/>
  <c r="N459" s="1"/>
  <c r="O459" s="1"/>
  <c r="P459" s="1"/>
  <c r="F461"/>
  <c r="H325"/>
  <c r="L460"/>
  <c r="K483"/>
  <c r="L483"/>
  <c r="L506"/>
  <c r="K506"/>
  <c r="F507"/>
  <c r="H358"/>
  <c r="M482"/>
  <c r="N482" s="1"/>
  <c r="O482" s="1"/>
  <c r="P482" s="1"/>
  <c r="H340"/>
  <c r="F484" s="1"/>
  <c r="L394" l="1"/>
  <c r="M395"/>
  <c r="N395" s="1"/>
  <c r="O395" s="1"/>
  <c r="P395" s="1"/>
  <c r="M392"/>
  <c r="N392" s="1"/>
  <c r="O392" s="1"/>
  <c r="P392" s="1"/>
  <c r="M394"/>
  <c r="N394" s="1"/>
  <c r="O394" s="1"/>
  <c r="P394" s="1"/>
  <c r="M375"/>
  <c r="N375" s="1"/>
  <c r="O375" s="1"/>
  <c r="P375" s="1"/>
  <c r="M506"/>
  <c r="N506" s="1"/>
  <c r="O506" s="1"/>
  <c r="P506" s="1"/>
  <c r="L484"/>
  <c r="K484"/>
  <c r="F485"/>
  <c r="M483"/>
  <c r="N483" s="1"/>
  <c r="O483" s="1"/>
  <c r="P483" s="1"/>
  <c r="M460"/>
  <c r="N460" s="1"/>
  <c r="O460" s="1"/>
  <c r="P460" s="1"/>
  <c r="L507"/>
  <c r="K507"/>
  <c r="L461"/>
  <c r="K461"/>
  <c r="M461" l="1"/>
  <c r="N461" s="1"/>
  <c r="O461" s="1"/>
  <c r="P461" s="1"/>
  <c r="M507"/>
  <c r="N507" s="1"/>
  <c r="O507" s="1"/>
  <c r="P507" s="1"/>
  <c r="M484"/>
  <c r="N484" s="1"/>
  <c r="O484" s="1"/>
  <c r="P484" s="1"/>
  <c r="K485"/>
  <c r="L485"/>
  <c r="F486"/>
  <c r="F487" l="1"/>
  <c r="K486"/>
  <c r="L486"/>
  <c r="M485"/>
  <c r="N485" s="1"/>
  <c r="O485" s="1"/>
  <c r="P485" s="1"/>
  <c r="M486" l="1"/>
  <c r="N486" s="1"/>
  <c r="O486" s="1"/>
  <c r="P486" s="1"/>
  <c r="L487"/>
  <c r="K487"/>
  <c r="F488"/>
  <c r="K488" l="1"/>
  <c r="L488"/>
  <c r="F489"/>
  <c r="M487"/>
  <c r="N487" s="1"/>
  <c r="O487" s="1"/>
  <c r="P487" s="1"/>
  <c r="K489" l="1"/>
  <c r="L489"/>
  <c r="F490"/>
  <c r="M488"/>
  <c r="N488" s="1"/>
  <c r="O488" s="1"/>
  <c r="P488" s="1"/>
  <c r="F491" l="1"/>
  <c r="H341"/>
  <c r="K490"/>
  <c r="L490"/>
  <c r="M489"/>
  <c r="N489" s="1"/>
  <c r="O489" s="1"/>
  <c r="P489" s="1"/>
  <c r="M490" l="1"/>
  <c r="N490" s="1"/>
  <c r="O490" s="1"/>
  <c r="P490" s="1"/>
  <c r="K491"/>
  <c r="L491"/>
  <c r="M491" l="1"/>
  <c r="N491" s="1"/>
  <c r="O491" s="1"/>
  <c r="P491" s="1"/>
</calcChain>
</file>

<file path=xl/sharedStrings.xml><?xml version="1.0" encoding="utf-8"?>
<sst xmlns="http://schemas.openxmlformats.org/spreadsheetml/2006/main" count="1054" uniqueCount="343">
  <si>
    <t>Proračun zidanih konstrukcija</t>
  </si>
  <si>
    <t>Centar krutosti</t>
  </si>
  <si>
    <t>Zid</t>
  </si>
  <si>
    <t>b</t>
  </si>
  <si>
    <t>d</t>
  </si>
  <si>
    <t>Kx=b*d^2/6</t>
  </si>
  <si>
    <t>Kzix</t>
  </si>
  <si>
    <t>y rast.</t>
  </si>
  <si>
    <t>Kzix*yrast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</si>
  <si>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</si>
  <si>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</si>
  <si>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</si>
  <si>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</si>
  <si>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</si>
  <si>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</si>
  <si>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</si>
  <si>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</si>
  <si>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</si>
  <si>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Z6*</t>
  </si>
  <si>
    <t>Z6**</t>
  </si>
  <si>
    <t>Z7*</t>
  </si>
  <si>
    <t>Z7**</t>
  </si>
  <si>
    <t>YKz</t>
  </si>
  <si>
    <r>
      <t>yKz=</t>
    </r>
    <r>
      <rPr>
        <sz val="11"/>
        <color theme="1"/>
        <rFont val="Symbol"/>
        <family val="1"/>
        <charset val="2"/>
      </rPr>
      <t>S(</t>
    </r>
    <r>
      <rPr>
        <sz val="11"/>
        <color theme="1"/>
        <rFont val="Calibri"/>
        <family val="2"/>
        <scheme val="minor"/>
      </rPr>
      <t>Kzix*yrast.)/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Kzix</t>
    </r>
  </si>
  <si>
    <t>m</t>
  </si>
  <si>
    <t>X-pravac</t>
  </si>
  <si>
    <t>Y-pravac</t>
  </si>
  <si>
    <t>Ky=b*d^2/6</t>
  </si>
  <si>
    <r>
      <t>XKz=</t>
    </r>
    <r>
      <rPr>
        <sz val="11"/>
        <color theme="1"/>
        <rFont val="Symbol"/>
        <family val="1"/>
        <charset val="2"/>
      </rPr>
      <t>S(</t>
    </r>
    <r>
      <rPr>
        <sz val="11"/>
        <color theme="1"/>
        <rFont val="Calibri"/>
        <family val="2"/>
        <scheme val="minor"/>
      </rPr>
      <t>Kziy*xrast.)/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Kziy</t>
    </r>
  </si>
  <si>
    <t>x rast.</t>
  </si>
  <si>
    <t>XKz</t>
  </si>
  <si>
    <t>Centar masa X-pravac</t>
  </si>
  <si>
    <t>tezinaZ</t>
  </si>
  <si>
    <t>visina</t>
  </si>
  <si>
    <t>y rast</t>
  </si>
  <si>
    <t>M*yrast</t>
  </si>
  <si>
    <t>ploče</t>
  </si>
  <si>
    <t>Pos</t>
  </si>
  <si>
    <t>Opt.</t>
  </si>
  <si>
    <t>raspon</t>
  </si>
  <si>
    <t>R</t>
  </si>
  <si>
    <t>Zx6</t>
  </si>
  <si>
    <t>Zx7</t>
  </si>
  <si>
    <t>Zx9</t>
  </si>
  <si>
    <t>Zx7*</t>
  </si>
  <si>
    <t>Zx5</t>
  </si>
  <si>
    <t>Zx3</t>
  </si>
  <si>
    <t>YMz</t>
  </si>
  <si>
    <r>
      <t>YMz=</t>
    </r>
    <r>
      <rPr>
        <sz val="11"/>
        <color theme="1"/>
        <rFont val="Symbol"/>
        <family val="1"/>
        <charset val="2"/>
      </rPr>
      <t>S(M*</t>
    </r>
    <r>
      <rPr>
        <sz val="11"/>
        <color theme="1"/>
        <rFont val="Calibri"/>
        <family val="2"/>
        <scheme val="minor"/>
      </rPr>
      <t>yrast.)/</t>
    </r>
    <r>
      <rPr>
        <sz val="11"/>
        <color theme="1"/>
        <rFont val="Symbol"/>
        <family val="1"/>
        <charset val="2"/>
      </rPr>
      <t>SM</t>
    </r>
  </si>
  <si>
    <t>SM</t>
  </si>
  <si>
    <t>Mzid</t>
  </si>
  <si>
    <t>Mploča</t>
  </si>
  <si>
    <t>ZyA</t>
  </si>
  <si>
    <t>ZyA*</t>
  </si>
  <si>
    <t>ZyB</t>
  </si>
  <si>
    <t>ZyB*</t>
  </si>
  <si>
    <t>ZyC</t>
  </si>
  <si>
    <t>ZyC1</t>
  </si>
  <si>
    <t>ZyC2</t>
  </si>
  <si>
    <t>ZyC3</t>
  </si>
  <si>
    <t>ZyC4</t>
  </si>
  <si>
    <t>ZyC5</t>
  </si>
  <si>
    <t>ZyC6</t>
  </si>
  <si>
    <t>ZyD</t>
  </si>
  <si>
    <t>ZyE</t>
  </si>
  <si>
    <t>ZyE1</t>
  </si>
  <si>
    <t>ZyE2</t>
  </si>
  <si>
    <t>ZyE3</t>
  </si>
  <si>
    <t>ZyF*</t>
  </si>
  <si>
    <t>ZyF</t>
  </si>
  <si>
    <t>ZyF1</t>
  </si>
  <si>
    <t>x rast</t>
  </si>
  <si>
    <t>M*xrast</t>
  </si>
  <si>
    <t>XMz</t>
  </si>
  <si>
    <t>kN</t>
  </si>
  <si>
    <t>masa po m2</t>
  </si>
  <si>
    <t>P=</t>
  </si>
  <si>
    <t>kN/m2</t>
  </si>
  <si>
    <t>Proračun seizmičkih dejstava</t>
  </si>
  <si>
    <r>
      <t>VIII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>MCS</t>
    </r>
  </si>
  <si>
    <t>ko=</t>
  </si>
  <si>
    <t>kd=</t>
  </si>
  <si>
    <t>ks=</t>
  </si>
  <si>
    <t>kp=</t>
  </si>
  <si>
    <t>k=</t>
  </si>
  <si>
    <t>S=k*G</t>
  </si>
  <si>
    <t>G=</t>
  </si>
  <si>
    <t>S=</t>
  </si>
  <si>
    <t>H1=</t>
  </si>
  <si>
    <t>H2=</t>
  </si>
  <si>
    <t>H3=</t>
  </si>
  <si>
    <t>kNm</t>
  </si>
  <si>
    <t>S1=</t>
  </si>
  <si>
    <t>S2=</t>
  </si>
  <si>
    <t>S3=</t>
  </si>
  <si>
    <t>kontrola</t>
  </si>
  <si>
    <t>Momenti u ravni ploče</t>
  </si>
  <si>
    <t>Mi=Si*hi</t>
  </si>
  <si>
    <t>M2=</t>
  </si>
  <si>
    <t>M1=</t>
  </si>
  <si>
    <t>M0=</t>
  </si>
  <si>
    <t>tem</t>
  </si>
  <si>
    <t>I pl</t>
  </si>
  <si>
    <t>II pl</t>
  </si>
  <si>
    <t>Q2=</t>
  </si>
  <si>
    <t>Q1=</t>
  </si>
  <si>
    <t>Q0=</t>
  </si>
  <si>
    <t>Opterećenje iznad</t>
  </si>
  <si>
    <t>Transverzalno</t>
  </si>
  <si>
    <t>Proračun torzije</t>
  </si>
  <si>
    <t>MtS1=</t>
  </si>
  <si>
    <t>y1=</t>
  </si>
  <si>
    <t>y2=</t>
  </si>
  <si>
    <t>y3=</t>
  </si>
  <si>
    <t>y4=</t>
  </si>
  <si>
    <t>y5=</t>
  </si>
  <si>
    <t>y6=</t>
  </si>
  <si>
    <t>Y7=</t>
  </si>
  <si>
    <t>y7*=</t>
  </si>
  <si>
    <t>Y8=</t>
  </si>
  <si>
    <t>y9=</t>
  </si>
  <si>
    <t>Szy1</t>
  </si>
  <si>
    <t>6.56/8.58*Szy1=</t>
  </si>
  <si>
    <t>prvi sprat</t>
  </si>
  <si>
    <t>MtS2=</t>
  </si>
  <si>
    <t>drugi sprat</t>
  </si>
  <si>
    <t>treći</t>
  </si>
  <si>
    <t>treći sprat</t>
  </si>
  <si>
    <t>MtS3=</t>
  </si>
  <si>
    <t>MtS4=</t>
  </si>
  <si>
    <t>TORZIJA</t>
  </si>
  <si>
    <t>y=</t>
  </si>
  <si>
    <t>X=</t>
  </si>
  <si>
    <t>SzyA=</t>
  </si>
  <si>
    <t>SzyB=</t>
  </si>
  <si>
    <t>SzyC=</t>
  </si>
  <si>
    <t>SzyD=</t>
  </si>
  <si>
    <t>SzyE=</t>
  </si>
  <si>
    <t>SzyF*=</t>
  </si>
  <si>
    <t>SzyF=</t>
  </si>
  <si>
    <t>2.48/5.69*SzyA=</t>
  </si>
  <si>
    <t>SzyA</t>
  </si>
  <si>
    <t>četvrti sprat</t>
  </si>
  <si>
    <t>Szx1=</t>
  </si>
  <si>
    <t>Szx2=</t>
  </si>
  <si>
    <t>Szx1</t>
  </si>
  <si>
    <t>Szx3=</t>
  </si>
  <si>
    <t>Szx4=</t>
  </si>
  <si>
    <t>Szx5=</t>
  </si>
  <si>
    <t>Szx6=</t>
  </si>
  <si>
    <t>Szx7=</t>
  </si>
  <si>
    <t>Szx7*=</t>
  </si>
  <si>
    <t>Szx8=</t>
  </si>
  <si>
    <t>Szx9=</t>
  </si>
  <si>
    <t>Proračun seizmičkih sila po spratovima</t>
  </si>
  <si>
    <r>
      <t>Kzix/</t>
    </r>
    <r>
      <rPr>
        <sz val="11"/>
        <color theme="1"/>
        <rFont val="Symbol"/>
        <family val="1"/>
        <charset val="2"/>
      </rPr>
      <t>S</t>
    </r>
    <r>
      <rPr>
        <sz val="11.65"/>
        <color theme="1"/>
        <rFont val="Calibri"/>
        <family val="2"/>
      </rPr>
      <t>kzix</t>
    </r>
  </si>
  <si>
    <t>Mzxi</t>
  </si>
  <si>
    <r>
      <t>Mzxi = M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* Kzix/</t>
    </r>
    <r>
      <rPr>
        <sz val="12"/>
        <color theme="1"/>
        <rFont val="Symbol"/>
        <family val="1"/>
        <charset val="2"/>
      </rPr>
      <t>S</t>
    </r>
    <r>
      <rPr>
        <sz val="12.7"/>
        <color theme="1"/>
        <rFont val="Times New Roman"/>
        <family val="1"/>
      </rPr>
      <t>Kzix</t>
    </r>
  </si>
  <si>
    <r>
      <t>Qzxi = Q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* Kzix/</t>
    </r>
    <r>
      <rPr>
        <sz val="12"/>
        <color theme="1"/>
        <rFont val="Symbol"/>
        <family val="1"/>
        <charset val="2"/>
      </rPr>
      <t>S</t>
    </r>
    <r>
      <rPr>
        <sz val="12.7"/>
        <color theme="1"/>
        <rFont val="Times New Roman"/>
        <family val="1"/>
      </rPr>
      <t>Kzix</t>
    </r>
  </si>
  <si>
    <t>Qzix</t>
  </si>
  <si>
    <t>temelji</t>
  </si>
  <si>
    <t>I sprat</t>
  </si>
  <si>
    <t>II sprat</t>
  </si>
  <si>
    <t>Q2</t>
  </si>
  <si>
    <t>M2</t>
  </si>
  <si>
    <t>M1</t>
  </si>
  <si>
    <t>Q1</t>
  </si>
  <si>
    <r>
      <t>Qzyi = Q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* Kziy/</t>
    </r>
    <r>
      <rPr>
        <sz val="12"/>
        <color theme="1"/>
        <rFont val="Symbol"/>
        <family val="1"/>
        <charset val="2"/>
      </rPr>
      <t>S</t>
    </r>
    <r>
      <rPr>
        <sz val="12.7"/>
        <color theme="1"/>
        <rFont val="Times New Roman"/>
        <family val="1"/>
      </rPr>
      <t>Kziy</t>
    </r>
  </si>
  <si>
    <r>
      <t>Mzyi = M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* Kziy/</t>
    </r>
    <r>
      <rPr>
        <sz val="12"/>
        <color theme="1"/>
        <rFont val="Symbol"/>
        <family val="1"/>
        <charset val="2"/>
      </rPr>
      <t>S</t>
    </r>
    <r>
      <rPr>
        <sz val="12.7"/>
        <color theme="1"/>
        <rFont val="Times New Roman"/>
        <family val="1"/>
      </rPr>
      <t>Kziy</t>
    </r>
  </si>
  <si>
    <t>Kziy</t>
  </si>
  <si>
    <t>Kziy*xrast</t>
  </si>
  <si>
    <t>Momenti torzije po spratovima</t>
  </si>
  <si>
    <t>MtS3=Si4*hi</t>
  </si>
  <si>
    <t>četvrti</t>
  </si>
  <si>
    <t>drugi</t>
  </si>
  <si>
    <t>prvi</t>
  </si>
  <si>
    <t>sprat</t>
  </si>
  <si>
    <t>Sxz1</t>
  </si>
  <si>
    <t>Zx1</t>
  </si>
  <si>
    <t>Zx2</t>
  </si>
  <si>
    <t>Zx4</t>
  </si>
  <si>
    <t>Zx8</t>
  </si>
  <si>
    <t>h3</t>
  </si>
  <si>
    <t>h2</t>
  </si>
  <si>
    <t>h1</t>
  </si>
  <si>
    <t>h0</t>
  </si>
  <si>
    <t>temelj</t>
  </si>
  <si>
    <t>Mts3</t>
  </si>
  <si>
    <t>Mts2</t>
  </si>
  <si>
    <t>Mts1</t>
  </si>
  <si>
    <t>Mtso</t>
  </si>
  <si>
    <t>Syz1</t>
  </si>
  <si>
    <t>ZyA=</t>
  </si>
  <si>
    <t>ZyB=</t>
  </si>
  <si>
    <t>ZyC=</t>
  </si>
  <si>
    <t>ZyD=</t>
  </si>
  <si>
    <t>ZyE=</t>
  </si>
  <si>
    <t>ZyF*=</t>
  </si>
  <si>
    <t>ZyF=</t>
  </si>
  <si>
    <t>Dimenzionisanje zidova</t>
  </si>
  <si>
    <t>nivoa</t>
  </si>
  <si>
    <t>Ro,z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</si>
  <si>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1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</si>
  <si>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2</t>
    </r>
  </si>
  <si>
    <t>X</t>
  </si>
  <si>
    <t>z</t>
  </si>
  <si>
    <t>Nd=-Nz</t>
  </si>
  <si>
    <t>Aa</t>
  </si>
  <si>
    <t>armatura</t>
  </si>
  <si>
    <r>
      <t>6R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16</t>
    </r>
  </si>
  <si>
    <r>
      <t>4R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16</t>
    </r>
  </si>
  <si>
    <r>
      <t>4R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14</t>
    </r>
  </si>
  <si>
    <r>
      <t>Ostali spratovi  svi 4R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14</t>
    </r>
  </si>
  <si>
    <t>Mzyi</t>
  </si>
  <si>
    <t>zidovi u X pravcu</t>
  </si>
  <si>
    <t>podrum</t>
  </si>
  <si>
    <r>
      <t>6R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14</t>
    </r>
  </si>
  <si>
    <t>Nosivost zida na vertikalno opterećenje</t>
  </si>
  <si>
    <t xml:space="preserve">Giter blok min  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</si>
  <si>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M=</t>
    </r>
  </si>
  <si>
    <t>Mpa</t>
  </si>
  <si>
    <t xml:space="preserve">malter </t>
  </si>
  <si>
    <t>M5</t>
  </si>
  <si>
    <t>min</t>
  </si>
  <si>
    <t>290/25</t>
  </si>
  <si>
    <t>vitkost zida=</t>
  </si>
  <si>
    <t>=</t>
  </si>
  <si>
    <t xml:space="preserve">Usvojeno 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</si>
  <si>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dop=</t>
    </r>
  </si>
  <si>
    <t xml:space="preserve">Mpa </t>
  </si>
  <si>
    <r>
      <rPr>
        <sz val="11"/>
        <color theme="1"/>
        <rFont val="Symbol"/>
        <family val="1"/>
        <charset val="2"/>
      </rPr>
      <t>Q=</t>
    </r>
    <r>
      <rPr>
        <sz val="11"/>
        <color theme="1"/>
        <rFont val="Calibri"/>
        <family val="2"/>
        <scheme val="minor"/>
      </rPr>
      <t>Ro,z/d</t>
    </r>
  </si>
  <si>
    <r>
      <t>Fk=0.55*10</t>
    </r>
    <r>
      <rPr>
        <vertAlign val="superscript"/>
        <sz val="11"/>
        <color theme="1"/>
        <rFont val="Calibri"/>
        <family val="2"/>
        <scheme val="minor"/>
      </rPr>
      <t>0.65</t>
    </r>
    <r>
      <rPr>
        <sz val="11"/>
        <color theme="1"/>
        <rFont val="Calibri"/>
        <family val="2"/>
        <scheme val="minor"/>
      </rPr>
      <t xml:space="preserve"> x 5</t>
    </r>
    <r>
      <rPr>
        <vertAlign val="superscript"/>
        <sz val="11"/>
        <color theme="1"/>
        <rFont val="Calibri"/>
        <family val="2"/>
        <scheme val="minor"/>
      </rPr>
      <t>0.25</t>
    </r>
    <r>
      <rPr>
        <sz val="11"/>
        <color theme="1"/>
        <rFont val="Calibri"/>
        <family val="2"/>
        <scheme val="minor"/>
      </rPr>
      <t>=</t>
    </r>
  </si>
  <si>
    <t>MPa</t>
  </si>
  <si>
    <t>Pritisna čvrstoća zida</t>
  </si>
  <si>
    <t>NRd=</t>
  </si>
  <si>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*d*Fk*1000/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</rPr>
      <t>=</t>
    </r>
  </si>
  <si>
    <t>kN/m</t>
  </si>
  <si>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=</t>
    </r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</si>
  <si>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</rPr>
      <t>=</t>
    </r>
  </si>
  <si>
    <t>NRd</t>
  </si>
  <si>
    <t>Svi zidovi zadovoljavaju</t>
  </si>
  <si>
    <r>
      <t>U</t>
    </r>
    <r>
      <rPr>
        <sz val="11"/>
        <color theme="1"/>
        <rFont val="Symbol"/>
        <family val="1"/>
        <charset val="2"/>
      </rPr>
      <t>f6</t>
    </r>
    <r>
      <rPr>
        <sz val="11"/>
        <color theme="1"/>
        <rFont val="Calibri"/>
        <family val="2"/>
      </rPr>
      <t>/20</t>
    </r>
  </si>
  <si>
    <t>Proračun temelja</t>
  </si>
  <si>
    <r>
      <t>Q</t>
    </r>
    <r>
      <rPr>
        <sz val="11"/>
        <color theme="1"/>
        <rFont val="Calibri"/>
        <family val="2"/>
        <scheme val="minor"/>
      </rPr>
      <t>(kN/m)</t>
    </r>
  </si>
  <si>
    <r>
      <t>s</t>
    </r>
    <r>
      <rPr>
        <sz val="11"/>
        <color theme="1"/>
        <rFont val="Calibri"/>
        <family val="2"/>
        <scheme val="minor"/>
      </rPr>
      <t>dop</t>
    </r>
  </si>
  <si>
    <t>Bpot</t>
  </si>
  <si>
    <t>krak</t>
  </si>
  <si>
    <t>M</t>
  </si>
  <si>
    <t>visina temelja 40 cm</t>
  </si>
  <si>
    <t>h=</t>
  </si>
  <si>
    <t>Busv(cm)</t>
  </si>
  <si>
    <t>Mu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</si>
  <si>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v</t>
    </r>
  </si>
  <si>
    <t xml:space="preserve">Usvojena armatura </t>
  </si>
  <si>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Calibri"/>
        <family val="2"/>
      </rPr>
      <t>3R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10</t>
    </r>
  </si>
  <si>
    <r>
      <t>U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6/25</t>
    </r>
  </si>
  <si>
    <t>u temeljima širine 65 cm</t>
  </si>
  <si>
    <r>
      <rPr>
        <sz val="11"/>
        <color theme="1"/>
        <rFont val="Symbol"/>
        <family val="1"/>
        <charset val="2"/>
      </rPr>
      <t>±4</t>
    </r>
    <r>
      <rPr>
        <sz val="11"/>
        <color theme="1"/>
        <rFont val="Calibri"/>
        <family val="2"/>
      </rPr>
      <t>R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>10</t>
    </r>
  </si>
  <si>
    <t>u temeljima širine 85 cm</t>
  </si>
  <si>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Calibri"/>
        <family val="2"/>
      </rPr>
      <t>Q335</t>
    </r>
  </si>
  <si>
    <t>dodato</t>
  </si>
  <si>
    <t>u temeljima širine 125 i 145 cm</t>
  </si>
  <si>
    <t>Visina temelja 40 cm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</si>
  <si>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Calibri"/>
        <family val="2"/>
      </rPr>
      <t>Sve temelje armirati prema detaljima armiranja.</t>
    </r>
  </si>
  <si>
    <t>*Ispod temelja uraditi sloj mršavog betona 5 cm i tampona 10 cm, zbijen do Ms&gt;30MPa.</t>
  </si>
  <si>
    <t xml:space="preserve">     * Podnu ploču prizemlja armirati sa Q131 celom površinom.</t>
  </si>
  <si>
    <t>*Trotoare i stepenište na tlu armirati sa Q84.</t>
  </si>
  <si>
    <t>Projektant</t>
  </si>
  <si>
    <t>MB25</t>
  </si>
  <si>
    <t>SEIZMIČKI  PRORAČUN</t>
  </si>
  <si>
    <t>ZA3-4</t>
  </si>
  <si>
    <t>ZA2-3</t>
  </si>
  <si>
    <t>ZA1-2</t>
  </si>
  <si>
    <t>ZB1-2</t>
  </si>
  <si>
    <t>ZB2-3</t>
  </si>
  <si>
    <t>ZB3-4</t>
  </si>
  <si>
    <t>ZC1-2</t>
  </si>
  <si>
    <t>ZC2-3</t>
  </si>
  <si>
    <t>ZC3-4</t>
  </si>
  <si>
    <t>ZD1-2</t>
  </si>
  <si>
    <t>ZD2-3</t>
  </si>
  <si>
    <t>ZD3-4</t>
  </si>
  <si>
    <t>DAJU ZIDOVI U X PRAVCU</t>
  </si>
  <si>
    <t>DAJU ZIDOVI U Y PRAVCU</t>
  </si>
  <si>
    <t>Z1A-B</t>
  </si>
  <si>
    <t>Z1B-C</t>
  </si>
  <si>
    <t>Z1C-D</t>
  </si>
  <si>
    <t>Z2A-B</t>
  </si>
  <si>
    <t>Z2B-C</t>
  </si>
  <si>
    <t>Z2C-D</t>
  </si>
  <si>
    <t>Z3A-B</t>
  </si>
  <si>
    <t>Z3B-C</t>
  </si>
  <si>
    <t>Z3C-D</t>
  </si>
  <si>
    <t>Z4A-B</t>
  </si>
  <si>
    <t>Z4B-C</t>
  </si>
  <si>
    <t>Z4C-D</t>
  </si>
  <si>
    <t>101</t>
  </si>
  <si>
    <t>102</t>
  </si>
  <si>
    <t>103</t>
  </si>
  <si>
    <t>104</t>
  </si>
  <si>
    <t>105</t>
  </si>
  <si>
    <t>106</t>
  </si>
  <si>
    <t>107</t>
  </si>
  <si>
    <t>109</t>
  </si>
  <si>
    <t>108</t>
  </si>
  <si>
    <t>OPT.ZID</t>
  </si>
  <si>
    <t>Proračun opterećenja ploča</t>
  </si>
  <si>
    <t>nosivi  X-pravac</t>
  </si>
  <si>
    <t>nosivi Y-pravac</t>
  </si>
  <si>
    <t>tezina Z</t>
  </si>
  <si>
    <t>(1)</t>
  </si>
  <si>
    <t>(2)</t>
  </si>
  <si>
    <t>(3)</t>
  </si>
  <si>
    <t>(1)*(2)*(3)</t>
  </si>
  <si>
    <t>prenos</t>
  </si>
  <si>
    <t>Ukupna masa sprata</t>
  </si>
  <si>
    <t>Objekat ima tri nivoa</t>
  </si>
  <si>
    <t>Gi=</t>
  </si>
  <si>
    <t>Gi*Hi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</si>
  <si>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Hi*Gi=</t>
    </r>
  </si>
  <si>
    <t>x=</t>
  </si>
  <si>
    <t>1*2</t>
  </si>
  <si>
    <t>momenat</t>
  </si>
  <si>
    <t>Ostali spratovi isto</t>
  </si>
  <si>
    <t>zidovi u Y pravcu</t>
  </si>
  <si>
    <t>mom.torz.</t>
  </si>
  <si>
    <t>mom. Sav.</t>
  </si>
  <si>
    <t>krutost</t>
  </si>
  <si>
    <t>Ykz-Ymz</t>
  </si>
  <si>
    <t>Xkz-Xmz</t>
  </si>
  <si>
    <t>Zanemarujemo torziju</t>
  </si>
  <si>
    <t>S3*h3</t>
  </si>
  <si>
    <t>S3*(h3+h2)+S2*h2</t>
  </si>
  <si>
    <t>S3*(h3+h2+h1)+S2*(h2+h1)+S1*h1</t>
  </si>
  <si>
    <t>Q0u</t>
  </si>
  <si>
    <t>M0u</t>
  </si>
  <si>
    <t>M0u=MO*1.35</t>
  </si>
  <si>
    <t>Q0u=Q0*1.35</t>
  </si>
  <si>
    <t>M1u</t>
  </si>
  <si>
    <t>Q1u</t>
  </si>
  <si>
    <t>M2u</t>
  </si>
  <si>
    <t>Q2u</t>
  </si>
  <si>
    <t>nivo temelja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</si>
</sst>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.7"/>
      <color theme="1"/>
      <name val="Times New Roman"/>
      <family val="1"/>
    </font>
    <font>
      <sz val="11.65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4" fillId="0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3" xfId="0" applyFont="1" applyBorder="1"/>
    <xf numFmtId="0" fontId="0" fillId="0" borderId="3" xfId="0" applyBorder="1"/>
    <xf numFmtId="0" fontId="2" fillId="0" borderId="0" xfId="0" applyFont="1" applyFill="1" applyBorder="1"/>
    <xf numFmtId="0" fontId="0" fillId="0" borderId="0" xfId="0" applyFill="1" applyBorder="1"/>
    <xf numFmtId="164" fontId="0" fillId="0" borderId="0" xfId="0" applyNumberFormat="1"/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/>
    <xf numFmtId="0" fontId="6" fillId="0" borderId="0" xfId="0" applyFont="1"/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indent="5"/>
    </xf>
    <xf numFmtId="0" fontId="14" fillId="0" borderId="0" xfId="0" applyFont="1" applyAlignment="1">
      <alignment horizontal="left" indent="2"/>
    </xf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4" fillId="0" borderId="0" xfId="0" applyNumberFormat="1" applyFont="1"/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0" borderId="0" xfId="0" applyFont="1"/>
    <xf numFmtId="2" fontId="0" fillId="0" borderId="0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0" fillId="0" borderId="14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519</xdr:row>
      <xdr:rowOff>19051</xdr:rowOff>
    </xdr:from>
    <xdr:to>
      <xdr:col>9</xdr:col>
      <xdr:colOff>266700</xdr:colOff>
      <xdr:row>532</xdr:row>
      <xdr:rowOff>81083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8585001"/>
          <a:ext cx="4619625" cy="25385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33"/>
  <sheetViews>
    <sheetView tabSelected="1" topLeftCell="A365" workbookViewId="0">
      <selection activeCell="U382" sqref="U382"/>
    </sheetView>
  </sheetViews>
  <sheetFormatPr defaultRowHeight="15"/>
  <cols>
    <col min="1" max="1" width="1.42578125" customWidth="1"/>
    <col min="2" max="2" width="7.140625" customWidth="1"/>
    <col min="3" max="3" width="7.85546875" customWidth="1"/>
    <col min="4" max="4" width="7.5703125" customWidth="1"/>
    <col min="5" max="5" width="7.140625" customWidth="1"/>
    <col min="6" max="6" width="9.140625" customWidth="1"/>
    <col min="7" max="7" width="9.28515625" customWidth="1"/>
    <col min="8" max="8" width="9.5703125" bestFit="1" customWidth="1"/>
    <col min="9" max="9" width="7.7109375" customWidth="1"/>
    <col min="11" max="11" width="9.5703125" bestFit="1" customWidth="1"/>
    <col min="12" max="20" width="9.5703125" customWidth="1"/>
    <col min="21" max="21" width="8" customWidth="1"/>
    <col min="22" max="23" width="9.28515625" bestFit="1" customWidth="1"/>
  </cols>
  <sheetData>
    <row r="1" spans="2:7">
      <c r="C1" t="s">
        <v>269</v>
      </c>
    </row>
    <row r="2" spans="2:7">
      <c r="C2" t="s">
        <v>0</v>
      </c>
    </row>
    <row r="3" spans="2:7">
      <c r="B3" t="s">
        <v>1</v>
      </c>
      <c r="D3" s="26" t="s">
        <v>25</v>
      </c>
      <c r="F3" s="26" t="s">
        <v>282</v>
      </c>
    </row>
    <row r="4" spans="2:7">
      <c r="B4" t="s">
        <v>5</v>
      </c>
      <c r="E4" t="s">
        <v>23</v>
      </c>
    </row>
    <row r="6" spans="2:7">
      <c r="B6" s="4" t="s">
        <v>2</v>
      </c>
      <c r="C6" s="4" t="s">
        <v>3</v>
      </c>
      <c r="D6" s="4" t="s">
        <v>4</v>
      </c>
      <c r="E6" s="4" t="s">
        <v>6</v>
      </c>
      <c r="F6" s="4" t="s">
        <v>7</v>
      </c>
      <c r="G6" s="4" t="s">
        <v>8</v>
      </c>
    </row>
    <row r="7" spans="2:7">
      <c r="B7" s="4" t="s">
        <v>272</v>
      </c>
      <c r="C7" s="4">
        <v>0.25</v>
      </c>
      <c r="D7" s="5">
        <v>3</v>
      </c>
      <c r="E7" s="6">
        <f>C7*D7*D7/6</f>
        <v>0.375</v>
      </c>
      <c r="F7" s="5">
        <v>0</v>
      </c>
      <c r="G7" s="6">
        <f>E7*F7</f>
        <v>0</v>
      </c>
    </row>
    <row r="8" spans="2:7">
      <c r="B8" s="4" t="s">
        <v>271</v>
      </c>
      <c r="C8" s="4">
        <v>0.25</v>
      </c>
      <c r="D8" s="5">
        <v>4.3</v>
      </c>
      <c r="E8" s="6">
        <f t="shared" ref="E8:E17" si="0">C8*D8*D8/6</f>
        <v>0.77041666666666664</v>
      </c>
      <c r="F8" s="5">
        <v>0</v>
      </c>
      <c r="G8" s="6">
        <f t="shared" ref="G8:G18" si="1">E8*F8</f>
        <v>0</v>
      </c>
    </row>
    <row r="9" spans="2:7">
      <c r="B9" s="4" t="s">
        <v>270</v>
      </c>
      <c r="C9" s="4">
        <v>0.25</v>
      </c>
      <c r="D9" s="5">
        <v>3</v>
      </c>
      <c r="E9" s="6">
        <f t="shared" si="0"/>
        <v>0.375</v>
      </c>
      <c r="F9" s="5">
        <v>0</v>
      </c>
      <c r="G9" s="6">
        <f t="shared" si="1"/>
        <v>0</v>
      </c>
    </row>
    <row r="10" spans="2:7">
      <c r="B10" s="4" t="s">
        <v>273</v>
      </c>
      <c r="C10" s="4">
        <v>0.25</v>
      </c>
      <c r="D10" s="5">
        <v>1.2</v>
      </c>
      <c r="E10" s="6">
        <f t="shared" si="0"/>
        <v>0.06</v>
      </c>
      <c r="F10" s="5">
        <v>3</v>
      </c>
      <c r="G10" s="6">
        <f t="shared" si="1"/>
        <v>0.18</v>
      </c>
    </row>
    <row r="11" spans="2:7">
      <c r="B11" s="4" t="s">
        <v>274</v>
      </c>
      <c r="C11" s="4">
        <v>0.25</v>
      </c>
      <c r="D11" s="5">
        <v>4.3</v>
      </c>
      <c r="E11" s="6">
        <f t="shared" si="0"/>
        <v>0.77041666666666664</v>
      </c>
      <c r="F11" s="5">
        <v>3</v>
      </c>
      <c r="G11" s="6">
        <f t="shared" si="1"/>
        <v>2.3112499999999998</v>
      </c>
    </row>
    <row r="12" spans="2:7">
      <c r="B12" s="4" t="s">
        <v>275</v>
      </c>
      <c r="C12" s="4">
        <v>0.25</v>
      </c>
      <c r="D12" s="5">
        <v>3</v>
      </c>
      <c r="E12" s="6">
        <f t="shared" si="0"/>
        <v>0.375</v>
      </c>
      <c r="F12" s="5">
        <v>3</v>
      </c>
      <c r="G12" s="6">
        <f t="shared" si="1"/>
        <v>1.125</v>
      </c>
    </row>
    <row r="13" spans="2:7">
      <c r="B13" s="4" t="s">
        <v>276</v>
      </c>
      <c r="C13" s="4">
        <v>0.25</v>
      </c>
      <c r="D13" s="5">
        <v>3</v>
      </c>
      <c r="E13" s="6">
        <f t="shared" si="0"/>
        <v>0.375</v>
      </c>
      <c r="F13" s="5">
        <v>5.3</v>
      </c>
      <c r="G13" s="6">
        <f t="shared" si="1"/>
        <v>1.9874999999999998</v>
      </c>
    </row>
    <row r="14" spans="2:7">
      <c r="B14" s="4" t="s">
        <v>277</v>
      </c>
      <c r="C14" s="4">
        <v>0.25</v>
      </c>
      <c r="D14" s="5">
        <v>2.8</v>
      </c>
      <c r="E14" s="6">
        <f t="shared" si="0"/>
        <v>0.32666666666666661</v>
      </c>
      <c r="F14" s="5">
        <v>5.3</v>
      </c>
      <c r="G14" s="6">
        <f t="shared" si="1"/>
        <v>1.7313333333333329</v>
      </c>
    </row>
    <row r="15" spans="2:7">
      <c r="B15" s="4" t="s">
        <v>278</v>
      </c>
      <c r="C15" s="4">
        <v>0.25</v>
      </c>
      <c r="D15" s="5">
        <v>3</v>
      </c>
      <c r="E15" s="6">
        <f t="shared" si="0"/>
        <v>0.375</v>
      </c>
      <c r="F15" s="5">
        <v>5.3</v>
      </c>
      <c r="G15" s="6">
        <f t="shared" si="1"/>
        <v>1.9874999999999998</v>
      </c>
    </row>
    <row r="16" spans="2:7">
      <c r="B16" s="4" t="s">
        <v>279</v>
      </c>
      <c r="C16" s="4">
        <v>0.25</v>
      </c>
      <c r="D16" s="5">
        <v>3</v>
      </c>
      <c r="E16" s="6">
        <f t="shared" si="0"/>
        <v>0.375</v>
      </c>
      <c r="F16" s="5">
        <v>10.3</v>
      </c>
      <c r="G16" s="6">
        <f t="shared" si="1"/>
        <v>3.8625000000000003</v>
      </c>
    </row>
    <row r="17" spans="2:9">
      <c r="B17" s="4" t="s">
        <v>280</v>
      </c>
      <c r="C17" s="4">
        <v>0.25</v>
      </c>
      <c r="D17" s="5">
        <v>4.3</v>
      </c>
      <c r="E17" s="6">
        <f t="shared" si="0"/>
        <v>0.77041666666666664</v>
      </c>
      <c r="F17" s="5">
        <v>10.3</v>
      </c>
      <c r="G17" s="6">
        <f t="shared" si="1"/>
        <v>7.9352916666666671</v>
      </c>
    </row>
    <row r="18" spans="2:9">
      <c r="B18" s="4" t="s">
        <v>281</v>
      </c>
      <c r="C18" s="4">
        <v>0.25</v>
      </c>
      <c r="D18" s="5">
        <v>1.75</v>
      </c>
      <c r="E18" s="6">
        <f>C18*D16*D16/6</f>
        <v>0.375</v>
      </c>
      <c r="F18" s="5">
        <v>10.3</v>
      </c>
      <c r="G18" s="6">
        <f t="shared" si="1"/>
        <v>3.8625000000000003</v>
      </c>
    </row>
    <row r="19" spans="2:9">
      <c r="B19" s="4"/>
      <c r="C19" s="4"/>
      <c r="D19" s="5"/>
      <c r="E19" s="6"/>
      <c r="F19" s="4"/>
      <c r="G19" s="6"/>
      <c r="H19" s="1" t="s">
        <v>22</v>
      </c>
    </row>
    <row r="20" spans="2:9">
      <c r="B20" s="1"/>
      <c r="C20" s="1"/>
      <c r="E20" s="2">
        <f>SUM(E7:E19)</f>
        <v>5.322916666666667</v>
      </c>
      <c r="F20" s="1"/>
      <c r="G20" s="2">
        <f>SUM(G7:G19)</f>
        <v>24.982875</v>
      </c>
      <c r="H20" s="24">
        <f>G20/E20</f>
        <v>4.6934559686888448</v>
      </c>
      <c r="I20" t="s">
        <v>24</v>
      </c>
    </row>
    <row r="21" spans="2:9">
      <c r="B21" s="1"/>
      <c r="C21" s="1"/>
      <c r="E21" s="1"/>
      <c r="F21" s="1"/>
      <c r="G21" s="1"/>
    </row>
    <row r="22" spans="2:9">
      <c r="B22" t="s">
        <v>1</v>
      </c>
      <c r="D22" s="26" t="s">
        <v>26</v>
      </c>
      <c r="F22" s="26" t="s">
        <v>283</v>
      </c>
    </row>
    <row r="23" spans="2:9">
      <c r="B23" t="s">
        <v>27</v>
      </c>
      <c r="E23" t="s">
        <v>28</v>
      </c>
    </row>
    <row r="25" spans="2:9">
      <c r="B25" s="4" t="s">
        <v>2</v>
      </c>
      <c r="C25" s="4" t="s">
        <v>3</v>
      </c>
      <c r="D25" s="4" t="s">
        <v>4</v>
      </c>
      <c r="E25" s="4" t="s">
        <v>169</v>
      </c>
      <c r="F25" s="4" t="s">
        <v>29</v>
      </c>
      <c r="G25" s="4" t="s">
        <v>170</v>
      </c>
    </row>
    <row r="26" spans="2:9">
      <c r="B26" s="4" t="s">
        <v>284</v>
      </c>
      <c r="C26" s="4">
        <v>0.25</v>
      </c>
      <c r="D26" s="5">
        <v>3</v>
      </c>
      <c r="E26" s="6">
        <f>C26*D26*D26/6</f>
        <v>0.375</v>
      </c>
      <c r="F26" s="5">
        <v>0</v>
      </c>
      <c r="G26" s="6">
        <f>E26*F26</f>
        <v>0</v>
      </c>
    </row>
    <row r="27" spans="2:9">
      <c r="B27" s="4" t="s">
        <v>285</v>
      </c>
      <c r="C27" s="4">
        <v>0.25</v>
      </c>
      <c r="D27" s="5">
        <v>2.2999999999999998</v>
      </c>
      <c r="E27" s="6">
        <f t="shared" ref="E27:E37" si="2">C27*D27*D27/6</f>
        <v>0.22041666666666662</v>
      </c>
      <c r="F27" s="5">
        <v>0</v>
      </c>
      <c r="G27" s="6">
        <f t="shared" ref="G27:G37" si="3">E27*F27</f>
        <v>0</v>
      </c>
    </row>
    <row r="28" spans="2:9">
      <c r="B28" s="4" t="s">
        <v>286</v>
      </c>
      <c r="C28" s="4">
        <v>0.25</v>
      </c>
      <c r="D28" s="5">
        <v>5</v>
      </c>
      <c r="E28" s="6">
        <f t="shared" si="2"/>
        <v>1.0416666666666667</v>
      </c>
      <c r="F28" s="5">
        <v>0</v>
      </c>
      <c r="G28" s="6">
        <f t="shared" si="3"/>
        <v>0</v>
      </c>
    </row>
    <row r="29" spans="2:9">
      <c r="B29" s="4" t="s">
        <v>287</v>
      </c>
      <c r="C29" s="4">
        <v>0.25</v>
      </c>
      <c r="D29" s="5">
        <v>3</v>
      </c>
      <c r="E29" s="6">
        <f t="shared" si="2"/>
        <v>0.375</v>
      </c>
      <c r="F29" s="5">
        <v>3</v>
      </c>
      <c r="G29" s="6">
        <f t="shared" si="3"/>
        <v>1.125</v>
      </c>
    </row>
    <row r="30" spans="2:9">
      <c r="B30" s="4" t="s">
        <v>288</v>
      </c>
      <c r="C30" s="4">
        <v>0.25</v>
      </c>
      <c r="D30" s="5">
        <v>2.2999999999999998</v>
      </c>
      <c r="E30" s="6">
        <f t="shared" si="2"/>
        <v>0.22041666666666662</v>
      </c>
      <c r="F30" s="5">
        <v>3</v>
      </c>
      <c r="G30" s="6">
        <f t="shared" si="3"/>
        <v>0.66124999999999989</v>
      </c>
    </row>
    <row r="31" spans="2:9">
      <c r="B31" s="4" t="s">
        <v>289</v>
      </c>
      <c r="C31" s="4">
        <v>0.25</v>
      </c>
      <c r="D31" s="5">
        <v>3.1</v>
      </c>
      <c r="E31" s="6">
        <f t="shared" si="2"/>
        <v>0.4004166666666667</v>
      </c>
      <c r="F31" s="5">
        <v>3</v>
      </c>
      <c r="G31" s="6">
        <f t="shared" si="3"/>
        <v>1.2012500000000002</v>
      </c>
    </row>
    <row r="32" spans="2:9">
      <c r="B32" s="4" t="s">
        <v>290</v>
      </c>
      <c r="C32" s="4">
        <v>0.25</v>
      </c>
      <c r="D32" s="5">
        <v>3</v>
      </c>
      <c r="E32" s="6">
        <f t="shared" si="2"/>
        <v>0.375</v>
      </c>
      <c r="F32" s="5">
        <v>7.3</v>
      </c>
      <c r="G32" s="6">
        <f t="shared" si="3"/>
        <v>2.7374999999999998</v>
      </c>
    </row>
    <row r="33" spans="2:15">
      <c r="B33" s="4" t="s">
        <v>291</v>
      </c>
      <c r="C33" s="4">
        <v>0.25</v>
      </c>
      <c r="D33" s="5">
        <v>2.2999999999999998</v>
      </c>
      <c r="E33" s="6">
        <f t="shared" si="2"/>
        <v>0.22041666666666662</v>
      </c>
      <c r="F33" s="5">
        <v>7.3</v>
      </c>
      <c r="G33" s="6">
        <f t="shared" si="3"/>
        <v>1.6090416666666663</v>
      </c>
    </row>
    <row r="34" spans="2:15">
      <c r="B34" s="4" t="s">
        <v>292</v>
      </c>
      <c r="C34" s="4">
        <v>0.25</v>
      </c>
      <c r="D34" s="5">
        <v>2.75</v>
      </c>
      <c r="E34" s="6">
        <f t="shared" si="2"/>
        <v>0.31510416666666669</v>
      </c>
      <c r="F34" s="5">
        <v>7.3</v>
      </c>
      <c r="G34" s="6">
        <f t="shared" si="3"/>
        <v>2.3002604166666667</v>
      </c>
    </row>
    <row r="35" spans="2:15">
      <c r="B35" s="4" t="s">
        <v>293</v>
      </c>
      <c r="C35" s="4">
        <v>0.25</v>
      </c>
      <c r="D35" s="5">
        <v>3</v>
      </c>
      <c r="E35" s="6">
        <f t="shared" si="2"/>
        <v>0.375</v>
      </c>
      <c r="F35" s="5">
        <v>10.3</v>
      </c>
      <c r="G35" s="6">
        <f t="shared" si="3"/>
        <v>3.8625000000000003</v>
      </c>
    </row>
    <row r="36" spans="2:15">
      <c r="B36" s="4" t="s">
        <v>294</v>
      </c>
      <c r="C36" s="4">
        <v>0.25</v>
      </c>
      <c r="D36" s="5">
        <v>2.2999999999999998</v>
      </c>
      <c r="E36" s="6">
        <f t="shared" si="2"/>
        <v>0.22041666666666662</v>
      </c>
      <c r="F36" s="5">
        <v>10.3</v>
      </c>
      <c r="G36" s="6">
        <f t="shared" si="3"/>
        <v>2.2702916666666662</v>
      </c>
    </row>
    <row r="37" spans="2:15">
      <c r="B37" s="4" t="s">
        <v>295</v>
      </c>
      <c r="C37" s="4">
        <v>0.25</v>
      </c>
      <c r="D37" s="5">
        <v>5</v>
      </c>
      <c r="E37" s="6">
        <f t="shared" si="2"/>
        <v>1.0416666666666667</v>
      </c>
      <c r="F37" s="5">
        <v>10.3</v>
      </c>
      <c r="G37" s="6">
        <f t="shared" si="3"/>
        <v>10.729166666666668</v>
      </c>
    </row>
    <row r="38" spans="2:15">
      <c r="B38" s="4"/>
      <c r="C38" s="4"/>
      <c r="D38" s="5"/>
      <c r="E38" s="6"/>
      <c r="F38" s="6"/>
      <c r="G38" s="6"/>
      <c r="H38" s="1" t="s">
        <v>30</v>
      </c>
    </row>
    <row r="39" spans="2:15">
      <c r="B39" s="1"/>
      <c r="C39" s="1"/>
      <c r="E39" s="2">
        <f>SUM(E26:E38)</f>
        <v>5.1805208333333335</v>
      </c>
      <c r="F39" s="1"/>
      <c r="G39" s="2">
        <f>SUM(G26:G38)</f>
        <v>26.496260416666669</v>
      </c>
      <c r="H39" s="24">
        <f>G39/E39</f>
        <v>5.1145939315947162</v>
      </c>
      <c r="I39" t="s">
        <v>24</v>
      </c>
    </row>
    <row r="47" spans="2:15">
      <c r="B47" t="s">
        <v>31</v>
      </c>
    </row>
    <row r="48" spans="2:15">
      <c r="E48" t="s">
        <v>48</v>
      </c>
      <c r="O48" t="s">
        <v>306</v>
      </c>
    </row>
    <row r="50" spans="2:21">
      <c r="B50" s="4" t="s">
        <v>2</v>
      </c>
      <c r="C50" s="4" t="s">
        <v>309</v>
      </c>
      <c r="D50" s="4" t="s">
        <v>33</v>
      </c>
      <c r="E50" s="4" t="s">
        <v>4</v>
      </c>
      <c r="F50" s="4" t="s">
        <v>50</v>
      </c>
      <c r="G50" s="4" t="s">
        <v>51</v>
      </c>
      <c r="H50" s="25" t="s">
        <v>49</v>
      </c>
      <c r="I50" s="8" t="s">
        <v>34</v>
      </c>
      <c r="J50" s="8" t="s">
        <v>35</v>
      </c>
      <c r="K50" s="16"/>
      <c r="L50" s="18"/>
      <c r="N50" s="1" t="s">
        <v>36</v>
      </c>
      <c r="O50" s="1"/>
      <c r="P50" s="1"/>
      <c r="Q50" s="1"/>
      <c r="R50" s="1"/>
      <c r="S50" s="1"/>
      <c r="T50" s="1"/>
      <c r="U50" s="1"/>
    </row>
    <row r="51" spans="2:21">
      <c r="B51" s="4"/>
      <c r="C51" s="73" t="s">
        <v>310</v>
      </c>
      <c r="D51" s="73" t="s">
        <v>311</v>
      </c>
      <c r="E51" s="73" t="s">
        <v>312</v>
      </c>
      <c r="F51" s="73" t="s">
        <v>313</v>
      </c>
      <c r="G51" s="73" t="s">
        <v>314</v>
      </c>
      <c r="H51" s="74"/>
      <c r="I51" s="75"/>
      <c r="J51" s="75"/>
      <c r="K51" s="18"/>
      <c r="L51" s="18"/>
      <c r="N51" s="70"/>
      <c r="O51" s="70"/>
      <c r="P51" s="70"/>
      <c r="Q51" s="70"/>
      <c r="R51" s="70"/>
      <c r="S51" s="70"/>
      <c r="T51" s="70"/>
      <c r="U51" s="70"/>
    </row>
    <row r="52" spans="2:21">
      <c r="B52" s="4" t="s">
        <v>272</v>
      </c>
      <c r="C52" s="4">
        <v>4.5</v>
      </c>
      <c r="D52" s="5">
        <v>2.9</v>
      </c>
      <c r="E52" s="5">
        <v>3</v>
      </c>
      <c r="F52" s="5">
        <f>C52*D52*E52</f>
        <v>39.15</v>
      </c>
      <c r="G52" s="5">
        <v>0</v>
      </c>
      <c r="H52" s="20">
        <f>G52+F52</f>
        <v>39.15</v>
      </c>
      <c r="I52" s="5">
        <v>0</v>
      </c>
      <c r="J52" s="21">
        <f>H52*I52</f>
        <v>0</v>
      </c>
      <c r="L52" s="15"/>
      <c r="N52" s="9" t="s">
        <v>307</v>
      </c>
      <c r="O52" s="1"/>
      <c r="P52" s="1"/>
      <c r="Q52" s="1"/>
    </row>
    <row r="53" spans="2:21">
      <c r="B53" s="4" t="s">
        <v>271</v>
      </c>
      <c r="C53" s="4">
        <v>4.5</v>
      </c>
      <c r="D53" s="5">
        <v>2.9</v>
      </c>
      <c r="E53" s="5">
        <v>4.3</v>
      </c>
      <c r="F53" s="5">
        <f t="shared" ref="F53:F63" si="4">C53*D53*E53</f>
        <v>56.114999999999995</v>
      </c>
      <c r="G53" s="5">
        <f>Q67</f>
        <v>9.18</v>
      </c>
      <c r="H53" s="20">
        <f t="shared" ref="H53:H63" si="5">G53+F53</f>
        <v>65.294999999999987</v>
      </c>
      <c r="I53" s="5">
        <v>0</v>
      </c>
      <c r="J53" s="21">
        <f t="shared" ref="J53:J63" si="6">H53*I53</f>
        <v>0</v>
      </c>
      <c r="N53" s="1" t="s">
        <v>37</v>
      </c>
      <c r="O53" s="1" t="s">
        <v>38</v>
      </c>
      <c r="P53" s="1" t="s">
        <v>39</v>
      </c>
      <c r="Q53" s="1" t="s">
        <v>40</v>
      </c>
      <c r="R53" s="93" t="s">
        <v>305</v>
      </c>
      <c r="S53" s="93"/>
      <c r="T53" s="93"/>
      <c r="U53" s="93"/>
    </row>
    <row r="54" spans="2:21">
      <c r="B54" s="4" t="s">
        <v>270</v>
      </c>
      <c r="C54" s="4">
        <v>4.5</v>
      </c>
      <c r="D54" s="5">
        <v>2.9</v>
      </c>
      <c r="E54" s="5">
        <v>3</v>
      </c>
      <c r="F54" s="19">
        <f>C54*D54*3.21</f>
        <v>41.890499999999996</v>
      </c>
      <c r="G54" s="5">
        <f>E54*Q59</f>
        <v>0</v>
      </c>
      <c r="H54" s="20">
        <f t="shared" si="5"/>
        <v>41.890499999999996</v>
      </c>
      <c r="I54" s="5">
        <v>0</v>
      </c>
      <c r="J54" s="21">
        <f t="shared" si="6"/>
        <v>0</v>
      </c>
      <c r="N54" s="14" t="s">
        <v>296</v>
      </c>
      <c r="O54" s="3">
        <v>6.12</v>
      </c>
      <c r="P54" s="3">
        <v>3</v>
      </c>
      <c r="Q54" s="12">
        <f>O54*P54/2</f>
        <v>9.18</v>
      </c>
      <c r="R54" s="1" t="s">
        <v>286</v>
      </c>
      <c r="S54" s="1" t="s">
        <v>289</v>
      </c>
      <c r="T54" s="1"/>
      <c r="U54" s="1"/>
    </row>
    <row r="55" spans="2:21">
      <c r="B55" s="4" t="s">
        <v>273</v>
      </c>
      <c r="C55" s="4">
        <v>4.5</v>
      </c>
      <c r="D55" s="5">
        <v>2.9</v>
      </c>
      <c r="E55" s="5">
        <v>1.2</v>
      </c>
      <c r="F55" s="5">
        <f t="shared" si="4"/>
        <v>15.659999999999998</v>
      </c>
      <c r="G55" s="5">
        <f>Q64</f>
        <v>7.0379999999999994</v>
      </c>
      <c r="H55" s="20">
        <f t="shared" si="5"/>
        <v>22.697999999999997</v>
      </c>
      <c r="I55" s="5">
        <v>3</v>
      </c>
      <c r="J55" s="21">
        <f t="shared" si="6"/>
        <v>68.093999999999994</v>
      </c>
      <c r="N55" s="14" t="s">
        <v>297</v>
      </c>
      <c r="O55" s="3">
        <v>6.12</v>
      </c>
      <c r="P55" s="3">
        <v>4.3</v>
      </c>
      <c r="Q55" s="12">
        <f>O55*P55/2</f>
        <v>13.157999999999999</v>
      </c>
      <c r="R55" s="70" t="s">
        <v>289</v>
      </c>
      <c r="S55" s="70" t="s">
        <v>292</v>
      </c>
      <c r="T55" s="14"/>
      <c r="U55" s="14"/>
    </row>
    <row r="56" spans="2:21">
      <c r="B56" s="4" t="s">
        <v>274</v>
      </c>
      <c r="C56" s="4">
        <v>4.5</v>
      </c>
      <c r="D56" s="5">
        <v>2.9</v>
      </c>
      <c r="E56" s="5">
        <v>4.3</v>
      </c>
      <c r="F56" s="5">
        <f t="shared" si="4"/>
        <v>56.114999999999995</v>
      </c>
      <c r="G56" s="5">
        <f>Q65</f>
        <v>7.0379999999999994</v>
      </c>
      <c r="H56" s="20">
        <f t="shared" si="5"/>
        <v>63.152999999999992</v>
      </c>
      <c r="I56" s="5">
        <v>3</v>
      </c>
      <c r="J56" s="21">
        <f t="shared" si="6"/>
        <v>189.45899999999997</v>
      </c>
      <c r="N56" s="14" t="s">
        <v>298</v>
      </c>
      <c r="O56" s="3">
        <v>6.12</v>
      </c>
      <c r="P56" s="3">
        <v>3</v>
      </c>
      <c r="Q56" s="12">
        <f>O56*P56/2</f>
        <v>9.18</v>
      </c>
      <c r="R56" s="14" t="s">
        <v>292</v>
      </c>
      <c r="S56" s="14" t="s">
        <v>295</v>
      </c>
      <c r="T56" s="14"/>
      <c r="U56" s="14"/>
    </row>
    <row r="57" spans="2:21">
      <c r="B57" s="4" t="s">
        <v>275</v>
      </c>
      <c r="C57" s="4">
        <v>4.5</v>
      </c>
      <c r="D57" s="5">
        <v>2.9</v>
      </c>
      <c r="E57" s="5">
        <v>3</v>
      </c>
      <c r="F57" s="5">
        <f t="shared" si="4"/>
        <v>39.15</v>
      </c>
      <c r="G57" s="5">
        <f>Q66</f>
        <v>7.0379999999999994</v>
      </c>
      <c r="H57" s="20">
        <f t="shared" si="5"/>
        <v>46.187999999999995</v>
      </c>
      <c r="I57" s="5">
        <v>3</v>
      </c>
      <c r="J57" s="21">
        <f t="shared" si="6"/>
        <v>138.56399999999999</v>
      </c>
      <c r="N57" s="14" t="s">
        <v>302</v>
      </c>
      <c r="O57" s="3">
        <v>6.12</v>
      </c>
      <c r="P57" s="3">
        <v>3</v>
      </c>
      <c r="Q57" s="12">
        <f t="shared" ref="Q57:Q58" si="7">O57*P57/2</f>
        <v>9.18</v>
      </c>
      <c r="R57" s="14" t="s">
        <v>284</v>
      </c>
      <c r="S57" s="14" t="s">
        <v>287</v>
      </c>
      <c r="T57" s="14"/>
      <c r="U57" s="14"/>
    </row>
    <row r="58" spans="2:21">
      <c r="B58" s="4" t="s">
        <v>276</v>
      </c>
      <c r="C58" s="4">
        <v>4.5</v>
      </c>
      <c r="D58" s="5">
        <v>2.9</v>
      </c>
      <c r="E58" s="5">
        <v>3</v>
      </c>
      <c r="F58" s="5">
        <f t="shared" si="4"/>
        <v>39.15</v>
      </c>
      <c r="G58" s="5">
        <f>Q64</f>
        <v>7.0379999999999994</v>
      </c>
      <c r="H58" s="20">
        <f t="shared" si="5"/>
        <v>46.187999999999995</v>
      </c>
      <c r="I58" s="5">
        <v>5.3</v>
      </c>
      <c r="J58" s="21">
        <f t="shared" si="6"/>
        <v>244.79639999999998</v>
      </c>
      <c r="N58" s="14" t="s">
        <v>303</v>
      </c>
      <c r="O58" s="3">
        <v>6.12</v>
      </c>
      <c r="P58" s="3">
        <v>3</v>
      </c>
      <c r="Q58" s="12">
        <f t="shared" si="7"/>
        <v>9.18</v>
      </c>
      <c r="R58" s="14" t="s">
        <v>290</v>
      </c>
      <c r="S58" s="14" t="s">
        <v>293</v>
      </c>
      <c r="T58" s="14"/>
      <c r="U58" s="14"/>
    </row>
    <row r="59" spans="2:21">
      <c r="B59" s="4" t="s">
        <v>277</v>
      </c>
      <c r="C59" s="4">
        <v>4.5</v>
      </c>
      <c r="D59" s="5">
        <v>2.9</v>
      </c>
      <c r="E59" s="5">
        <v>2.8</v>
      </c>
      <c r="F59" s="5">
        <f t="shared" si="4"/>
        <v>36.539999999999992</v>
      </c>
      <c r="G59" s="5">
        <f>Q65</f>
        <v>7.0379999999999994</v>
      </c>
      <c r="H59" s="20">
        <f t="shared" si="5"/>
        <v>43.577999999999989</v>
      </c>
      <c r="I59" s="5">
        <v>5.3</v>
      </c>
      <c r="J59" s="21">
        <f t="shared" si="6"/>
        <v>230.96339999999992</v>
      </c>
      <c r="N59" s="14"/>
      <c r="O59" s="3"/>
      <c r="P59" s="3"/>
      <c r="Q59" s="12"/>
      <c r="R59" s="14"/>
      <c r="S59" s="14"/>
      <c r="T59" s="14"/>
      <c r="U59" s="14"/>
    </row>
    <row r="60" spans="2:21">
      <c r="B60" s="4" t="s">
        <v>278</v>
      </c>
      <c r="C60" s="4">
        <v>4.5</v>
      </c>
      <c r="D60" s="5">
        <v>2.9</v>
      </c>
      <c r="E60" s="5">
        <v>3</v>
      </c>
      <c r="F60" s="19">
        <f>C60*D60*3.21</f>
        <v>41.890499999999996</v>
      </c>
      <c r="G60" s="5">
        <f>Q64</f>
        <v>7.0379999999999994</v>
      </c>
      <c r="H60" s="20">
        <f t="shared" si="5"/>
        <v>48.928499999999993</v>
      </c>
      <c r="I60" s="5">
        <v>5.3</v>
      </c>
      <c r="J60" s="21">
        <f t="shared" si="6"/>
        <v>259.32104999999996</v>
      </c>
      <c r="N60" s="14"/>
      <c r="O60" s="3"/>
      <c r="P60" s="3"/>
      <c r="Q60" s="3"/>
      <c r="R60" s="3"/>
      <c r="S60" s="3"/>
      <c r="T60" s="3"/>
      <c r="U60" s="3"/>
    </row>
    <row r="61" spans="2:21">
      <c r="B61" s="4" t="s">
        <v>279</v>
      </c>
      <c r="C61" s="4">
        <v>4.5</v>
      </c>
      <c r="D61" s="5">
        <v>2.9</v>
      </c>
      <c r="E61" s="5">
        <v>3</v>
      </c>
      <c r="F61" s="19">
        <f>C61*D61*4.14</f>
        <v>54.026999999999994</v>
      </c>
      <c r="G61" s="5">
        <v>0</v>
      </c>
      <c r="H61" s="20">
        <f t="shared" si="5"/>
        <v>54.026999999999994</v>
      </c>
      <c r="I61" s="5">
        <v>10.3</v>
      </c>
      <c r="J61" s="21">
        <f t="shared" si="6"/>
        <v>556.47809999999993</v>
      </c>
      <c r="N61" s="1" t="s">
        <v>36</v>
      </c>
      <c r="O61" s="1"/>
      <c r="P61" s="1"/>
      <c r="Q61" s="1"/>
      <c r="R61" s="1"/>
      <c r="S61" s="1"/>
      <c r="T61" s="1"/>
      <c r="U61" s="1"/>
    </row>
    <row r="62" spans="2:21">
      <c r="B62" s="4" t="s">
        <v>280</v>
      </c>
      <c r="C62" s="4">
        <v>4.5</v>
      </c>
      <c r="D62" s="5">
        <v>2.9</v>
      </c>
      <c r="E62" s="5">
        <v>4.3</v>
      </c>
      <c r="F62" s="5">
        <f t="shared" si="4"/>
        <v>56.114999999999995</v>
      </c>
      <c r="G62" s="5">
        <v>0</v>
      </c>
      <c r="H62" s="20">
        <f t="shared" si="5"/>
        <v>56.114999999999995</v>
      </c>
      <c r="I62" s="5">
        <v>10.3</v>
      </c>
      <c r="J62" s="21">
        <f t="shared" si="6"/>
        <v>577.98450000000003</v>
      </c>
      <c r="N62" s="9" t="s">
        <v>308</v>
      </c>
      <c r="O62" s="1"/>
      <c r="P62" s="1"/>
      <c r="Q62" s="1"/>
    </row>
    <row r="63" spans="2:21">
      <c r="B63" s="4" t="s">
        <v>281</v>
      </c>
      <c r="C63" s="4">
        <v>4.5</v>
      </c>
      <c r="D63" s="5">
        <v>2.9</v>
      </c>
      <c r="E63" s="5">
        <v>1.75</v>
      </c>
      <c r="F63" s="5">
        <f t="shared" si="4"/>
        <v>22.837499999999999</v>
      </c>
      <c r="G63" s="5">
        <v>0</v>
      </c>
      <c r="H63" s="20">
        <f t="shared" si="5"/>
        <v>22.837499999999999</v>
      </c>
      <c r="I63" s="5">
        <v>10.3</v>
      </c>
      <c r="J63" s="21">
        <f t="shared" si="6"/>
        <v>235.22624999999999</v>
      </c>
      <c r="N63" s="1" t="s">
        <v>37</v>
      </c>
      <c r="O63" s="1" t="s">
        <v>38</v>
      </c>
      <c r="P63" s="1" t="s">
        <v>39</v>
      </c>
      <c r="Q63" s="1" t="s">
        <v>40</v>
      </c>
      <c r="R63" s="93" t="s">
        <v>305</v>
      </c>
      <c r="S63" s="93"/>
      <c r="T63" s="93"/>
      <c r="U63" s="93"/>
    </row>
    <row r="64" spans="2:21">
      <c r="B64" s="4"/>
      <c r="C64" s="4"/>
      <c r="D64" s="5"/>
      <c r="E64" s="5"/>
      <c r="F64" s="5"/>
      <c r="G64" s="5"/>
      <c r="H64" s="20"/>
      <c r="I64" s="4"/>
      <c r="J64" s="21"/>
      <c r="K64" s="1" t="s">
        <v>47</v>
      </c>
      <c r="L64" s="10"/>
      <c r="N64" s="14" t="s">
        <v>299</v>
      </c>
      <c r="O64" s="3">
        <v>6.12</v>
      </c>
      <c r="P64" s="3">
        <v>2.2999999999999998</v>
      </c>
      <c r="Q64" s="12">
        <f>O64*P64/2</f>
        <v>7.0379999999999994</v>
      </c>
      <c r="R64" s="1" t="s">
        <v>273</v>
      </c>
      <c r="S64" s="1" t="s">
        <v>276</v>
      </c>
      <c r="T64" s="1"/>
      <c r="U64" s="1"/>
    </row>
    <row r="65" spans="2:29">
      <c r="B65" s="1"/>
      <c r="C65" s="1"/>
      <c r="E65" s="2"/>
      <c r="F65" s="1"/>
      <c r="G65" s="2"/>
      <c r="H65" s="20">
        <f>SUM(H52:H64)</f>
        <v>550.04849999999988</v>
      </c>
      <c r="J65" s="22">
        <f>SUM(J52:J64)</f>
        <v>2500.8867</v>
      </c>
      <c r="K65" s="23">
        <f>J65/H65</f>
        <v>4.5466657940163469</v>
      </c>
      <c r="L65" s="42"/>
      <c r="M65" s="14"/>
      <c r="N65" s="14" t="s">
        <v>300</v>
      </c>
      <c r="O65" s="3">
        <v>6.12</v>
      </c>
      <c r="P65" s="3">
        <v>2.2999999999999998</v>
      </c>
      <c r="Q65" s="12">
        <f t="shared" ref="Q65:Q67" si="8">O65*P65/2</f>
        <v>7.0379999999999994</v>
      </c>
      <c r="R65" s="14" t="s">
        <v>274</v>
      </c>
      <c r="S65" s="14" t="s">
        <v>277</v>
      </c>
      <c r="T65" s="14"/>
      <c r="U65" s="14"/>
    </row>
    <row r="66" spans="2:29">
      <c r="M66" s="14"/>
      <c r="N66" s="14" t="s">
        <v>301</v>
      </c>
      <c r="O66" s="3">
        <v>6.12</v>
      </c>
      <c r="P66" s="3">
        <v>2.2999999999999998</v>
      </c>
      <c r="Q66" s="12">
        <f t="shared" si="8"/>
        <v>7.0379999999999994</v>
      </c>
      <c r="R66" s="14" t="s">
        <v>275</v>
      </c>
      <c r="S66" s="14" t="s">
        <v>278</v>
      </c>
      <c r="T66" s="14"/>
      <c r="U66" s="14"/>
    </row>
    <row r="67" spans="2:29">
      <c r="B67" s="7"/>
      <c r="C67" s="17" t="s">
        <v>26</v>
      </c>
      <c r="D67" s="17"/>
      <c r="E67" s="17"/>
      <c r="F67" s="17"/>
      <c r="M67" s="14"/>
      <c r="N67" s="14" t="s">
        <v>304</v>
      </c>
      <c r="O67" s="3">
        <v>6.12</v>
      </c>
      <c r="P67" s="3">
        <v>3</v>
      </c>
      <c r="Q67" s="12">
        <f t="shared" si="8"/>
        <v>9.18</v>
      </c>
      <c r="R67" s="14" t="s">
        <v>271</v>
      </c>
      <c r="S67" s="14" t="s">
        <v>274</v>
      </c>
      <c r="T67" s="14"/>
      <c r="U67" s="14"/>
    </row>
    <row r="68" spans="2:29">
      <c r="B68" s="18"/>
      <c r="C68" s="17"/>
      <c r="D68" s="18"/>
      <c r="E68" s="18"/>
      <c r="F68" s="17"/>
      <c r="M68" s="14"/>
      <c r="N68" s="14"/>
      <c r="O68" s="3"/>
      <c r="P68" s="3"/>
      <c r="Q68" s="12"/>
      <c r="R68" s="14"/>
      <c r="S68" s="14"/>
      <c r="T68" s="14"/>
      <c r="U68" s="14"/>
    </row>
    <row r="69" spans="2:29">
      <c r="B69" s="4" t="s">
        <v>2</v>
      </c>
      <c r="C69" s="4" t="s">
        <v>32</v>
      </c>
      <c r="D69" s="4" t="s">
        <v>33</v>
      </c>
      <c r="E69" s="4" t="s">
        <v>4</v>
      </c>
      <c r="F69" s="4" t="s">
        <v>50</v>
      </c>
      <c r="G69" s="4" t="s">
        <v>51</v>
      </c>
      <c r="H69" s="25" t="s">
        <v>49</v>
      </c>
      <c r="I69" s="8" t="s">
        <v>71</v>
      </c>
      <c r="J69" s="8" t="s">
        <v>72</v>
      </c>
      <c r="U69" s="14"/>
      <c r="V69" s="14"/>
      <c r="W69" s="3"/>
      <c r="X69" s="3"/>
      <c r="Y69" s="12"/>
      <c r="Z69" s="14"/>
      <c r="AA69" s="14"/>
      <c r="AB69" s="14"/>
      <c r="AC69" s="14"/>
    </row>
    <row r="70" spans="2:29">
      <c r="B70" s="4" t="s">
        <v>284</v>
      </c>
      <c r="C70" s="4">
        <v>4.5</v>
      </c>
      <c r="D70" s="5">
        <v>2.9020000000000001</v>
      </c>
      <c r="E70" s="5">
        <v>3</v>
      </c>
      <c r="F70" s="5">
        <f>C70*D70*E70</f>
        <v>39.177000000000007</v>
      </c>
      <c r="G70" s="5">
        <f>Q57</f>
        <v>9.18</v>
      </c>
      <c r="H70" s="20">
        <f>G70+F70</f>
        <v>48.357000000000006</v>
      </c>
      <c r="I70" s="5">
        <v>0</v>
      </c>
      <c r="J70" s="21">
        <f>H70*I70</f>
        <v>0</v>
      </c>
      <c r="U70" s="15"/>
      <c r="V70" s="13"/>
      <c r="W70" s="13"/>
      <c r="X70" s="13"/>
      <c r="Y70" s="13"/>
    </row>
    <row r="71" spans="2:29">
      <c r="B71" s="4" t="s">
        <v>285</v>
      </c>
      <c r="C71" s="4">
        <v>4.5</v>
      </c>
      <c r="D71" s="5">
        <v>2.9</v>
      </c>
      <c r="E71" s="5">
        <v>2.2999999999999998</v>
      </c>
      <c r="F71" s="5">
        <f t="shared" ref="F71:F81" si="9">C71*D71*E71</f>
        <v>30.014999999999993</v>
      </c>
      <c r="G71" s="5">
        <v>0</v>
      </c>
      <c r="H71" s="20">
        <f t="shared" ref="H71:H81" si="10">G71+F71</f>
        <v>30.014999999999993</v>
      </c>
      <c r="I71" s="5">
        <v>0</v>
      </c>
      <c r="J71" s="21">
        <f t="shared" ref="J71:J81" si="11">H71*I71</f>
        <v>0</v>
      </c>
      <c r="U71" s="15"/>
    </row>
    <row r="72" spans="2:29">
      <c r="B72" s="4" t="s">
        <v>286</v>
      </c>
      <c r="C72" s="4">
        <v>4.5</v>
      </c>
      <c r="D72" s="5">
        <v>2.8980000000000001</v>
      </c>
      <c r="E72" s="5">
        <v>5</v>
      </c>
      <c r="F72" s="5">
        <f t="shared" si="9"/>
        <v>65.204999999999998</v>
      </c>
      <c r="G72" s="5">
        <f>Q54</f>
        <v>9.18</v>
      </c>
      <c r="H72" s="20">
        <f t="shared" si="10"/>
        <v>74.384999999999991</v>
      </c>
      <c r="I72" s="5">
        <v>0</v>
      </c>
      <c r="J72" s="21">
        <f t="shared" si="11"/>
        <v>0</v>
      </c>
    </row>
    <row r="73" spans="2:29">
      <c r="B73" s="4" t="s">
        <v>287</v>
      </c>
      <c r="C73" s="4">
        <v>4.5</v>
      </c>
      <c r="D73" s="5">
        <v>2.8959999999999999</v>
      </c>
      <c r="E73" s="5">
        <v>3</v>
      </c>
      <c r="F73" s="5">
        <f t="shared" si="9"/>
        <v>39.096000000000004</v>
      </c>
      <c r="G73" s="5">
        <f>Q57</f>
        <v>9.18</v>
      </c>
      <c r="H73" s="20">
        <f t="shared" si="10"/>
        <v>48.276000000000003</v>
      </c>
      <c r="I73" s="5">
        <v>3</v>
      </c>
      <c r="J73" s="21">
        <f t="shared" si="11"/>
        <v>144.828</v>
      </c>
    </row>
    <row r="74" spans="2:29">
      <c r="B74" s="4" t="s">
        <v>288</v>
      </c>
      <c r="C74" s="4">
        <v>4.5</v>
      </c>
      <c r="D74" s="5">
        <v>2.9</v>
      </c>
      <c r="E74" s="5">
        <v>2.2999999999999998</v>
      </c>
      <c r="F74" s="5">
        <f t="shared" si="9"/>
        <v>30.014999999999993</v>
      </c>
      <c r="G74" s="5">
        <v>0</v>
      </c>
      <c r="H74" s="20">
        <f t="shared" si="10"/>
        <v>30.014999999999993</v>
      </c>
      <c r="I74" s="5">
        <v>3</v>
      </c>
      <c r="J74" s="21">
        <f t="shared" si="11"/>
        <v>90.044999999999987</v>
      </c>
    </row>
    <row r="75" spans="2:29">
      <c r="B75" s="4" t="s">
        <v>289</v>
      </c>
      <c r="C75" s="4">
        <v>4.5</v>
      </c>
      <c r="D75" s="5">
        <v>2.9039999999999999</v>
      </c>
      <c r="E75" s="5">
        <v>3.1</v>
      </c>
      <c r="F75" s="5">
        <f t="shared" si="9"/>
        <v>40.510800000000003</v>
      </c>
      <c r="G75" s="5">
        <f>Q55+Q54</f>
        <v>22.338000000000001</v>
      </c>
      <c r="H75" s="20">
        <f t="shared" si="10"/>
        <v>62.848800000000004</v>
      </c>
      <c r="I75" s="5">
        <v>3</v>
      </c>
      <c r="J75" s="21">
        <f t="shared" si="11"/>
        <v>188.54640000000001</v>
      </c>
    </row>
    <row r="76" spans="2:29">
      <c r="B76" s="4" t="s">
        <v>290</v>
      </c>
      <c r="C76" s="4">
        <v>4.5</v>
      </c>
      <c r="D76" s="5">
        <v>2.9007999999999998</v>
      </c>
      <c r="E76" s="5">
        <v>3</v>
      </c>
      <c r="F76" s="5">
        <f t="shared" si="9"/>
        <v>39.160799999999995</v>
      </c>
      <c r="G76" s="5">
        <f>Q58</f>
        <v>9.18</v>
      </c>
      <c r="H76" s="20">
        <f t="shared" si="10"/>
        <v>48.340799999999994</v>
      </c>
      <c r="I76" s="5">
        <v>7.3</v>
      </c>
      <c r="J76" s="21">
        <f t="shared" si="11"/>
        <v>352.88783999999993</v>
      </c>
    </row>
    <row r="77" spans="2:29">
      <c r="B77" s="4" t="s">
        <v>291</v>
      </c>
      <c r="C77" s="4">
        <v>4.5</v>
      </c>
      <c r="D77" s="5">
        <v>2.90102857142857</v>
      </c>
      <c r="E77" s="5">
        <v>2.2999999999999998</v>
      </c>
      <c r="F77" s="5">
        <f t="shared" si="9"/>
        <v>30.025645714285695</v>
      </c>
      <c r="G77" s="5">
        <f>E77*(Y74+Y75)</f>
        <v>0</v>
      </c>
      <c r="H77" s="20">
        <f t="shared" si="10"/>
        <v>30.025645714285695</v>
      </c>
      <c r="I77" s="5">
        <v>7.3</v>
      </c>
      <c r="J77" s="21">
        <f t="shared" si="11"/>
        <v>219.18721371428558</v>
      </c>
    </row>
    <row r="78" spans="2:29">
      <c r="B78" s="4" t="s">
        <v>292</v>
      </c>
      <c r="C78" s="4">
        <v>4.5</v>
      </c>
      <c r="D78" s="5">
        <v>2.9012571428571401</v>
      </c>
      <c r="E78" s="5">
        <v>2.75</v>
      </c>
      <c r="F78" s="5">
        <f t="shared" si="9"/>
        <v>35.903057142857108</v>
      </c>
      <c r="G78" s="5">
        <f>Q55+Q56</f>
        <v>22.338000000000001</v>
      </c>
      <c r="H78" s="20">
        <f t="shared" si="10"/>
        <v>58.241057142857109</v>
      </c>
      <c r="I78" s="5">
        <v>7.3</v>
      </c>
      <c r="J78" s="21">
        <f t="shared" si="11"/>
        <v>425.15971714285689</v>
      </c>
    </row>
    <row r="79" spans="2:29">
      <c r="B79" s="4" t="s">
        <v>293</v>
      </c>
      <c r="C79" s="4">
        <v>4.5</v>
      </c>
      <c r="D79" s="5">
        <v>2.9014857142857098</v>
      </c>
      <c r="E79" s="5">
        <v>3</v>
      </c>
      <c r="F79" s="5">
        <f t="shared" si="9"/>
        <v>39.170057142857083</v>
      </c>
      <c r="G79" s="5">
        <f>Q58</f>
        <v>9.18</v>
      </c>
      <c r="H79" s="20">
        <f t="shared" si="10"/>
        <v>48.350057142857082</v>
      </c>
      <c r="I79" s="5">
        <v>10.3</v>
      </c>
      <c r="J79" s="21">
        <f t="shared" si="11"/>
        <v>498.00558857142801</v>
      </c>
    </row>
    <row r="80" spans="2:29">
      <c r="B80" s="4" t="s">
        <v>294</v>
      </c>
      <c r="C80" s="4">
        <v>4.5</v>
      </c>
      <c r="D80" s="5">
        <v>2.9017142857142901</v>
      </c>
      <c r="E80" s="5">
        <v>2.2999999999999998</v>
      </c>
      <c r="F80" s="5">
        <f t="shared" si="9"/>
        <v>30.032742857142903</v>
      </c>
      <c r="G80" s="5">
        <v>0</v>
      </c>
      <c r="H80" s="20">
        <f t="shared" si="10"/>
        <v>30.032742857142903</v>
      </c>
      <c r="I80" s="5">
        <v>10.3</v>
      </c>
      <c r="J80" s="21">
        <f t="shared" si="11"/>
        <v>309.3372514285719</v>
      </c>
    </row>
    <row r="81" spans="2:20">
      <c r="B81" s="4" t="s">
        <v>295</v>
      </c>
      <c r="C81" s="4">
        <v>4.5</v>
      </c>
      <c r="D81" s="5">
        <v>2.9019428571428598</v>
      </c>
      <c r="E81" s="5">
        <v>5</v>
      </c>
      <c r="F81" s="5">
        <f t="shared" si="9"/>
        <v>65.293714285714344</v>
      </c>
      <c r="G81" s="5">
        <f>Q56</f>
        <v>9.18</v>
      </c>
      <c r="H81" s="20">
        <f t="shared" si="10"/>
        <v>74.473714285714351</v>
      </c>
      <c r="I81" s="5">
        <v>10.3</v>
      </c>
      <c r="J81" s="21">
        <f t="shared" si="11"/>
        <v>767.07925714285784</v>
      </c>
    </row>
    <row r="82" spans="2:20">
      <c r="B82" s="4"/>
      <c r="C82" s="4"/>
      <c r="D82" s="5"/>
      <c r="E82" s="5"/>
      <c r="F82" s="5"/>
      <c r="G82" s="5"/>
      <c r="H82" s="20"/>
      <c r="I82" s="5"/>
      <c r="J82" s="21"/>
      <c r="K82" s="1" t="s">
        <v>73</v>
      </c>
      <c r="L82" s="10"/>
      <c r="M82" s="10"/>
      <c r="N82" s="10"/>
      <c r="O82" s="10"/>
      <c r="P82" s="10"/>
      <c r="Q82" s="10"/>
      <c r="R82" s="10"/>
      <c r="S82" s="10"/>
      <c r="T82" s="10"/>
    </row>
    <row r="83" spans="2:20">
      <c r="H83" s="72">
        <f>SUM(H70:H82)</f>
        <v>583.36081714285717</v>
      </c>
      <c r="I83" s="26"/>
      <c r="J83" s="72">
        <f>SUM(J70:J82)</f>
        <v>2995.0762680000003</v>
      </c>
      <c r="K83" s="23">
        <f>J83/H83</f>
        <v>5.1341745622701751</v>
      </c>
      <c r="L83" s="42"/>
      <c r="M83" s="42"/>
      <c r="N83" s="42"/>
      <c r="O83" s="42"/>
      <c r="P83" s="42"/>
      <c r="Q83" s="42"/>
      <c r="R83" s="42"/>
      <c r="S83" s="42"/>
      <c r="T83" s="42"/>
    </row>
    <row r="85" spans="2:20">
      <c r="C85" t="s">
        <v>315</v>
      </c>
      <c r="H85" s="13">
        <f>H83+H65</f>
        <v>1133.4093171428572</v>
      </c>
      <c r="I85" t="s">
        <v>74</v>
      </c>
    </row>
    <row r="86" spans="2:20">
      <c r="C86" t="s">
        <v>75</v>
      </c>
      <c r="F86" s="27" t="s">
        <v>76</v>
      </c>
      <c r="G86" s="9">
        <v>105</v>
      </c>
      <c r="H86" s="72">
        <f>H85/G86</f>
        <v>10.794374448979593</v>
      </c>
      <c r="I86" t="s">
        <v>77</v>
      </c>
    </row>
    <row r="89" spans="2:20">
      <c r="D89" t="s">
        <v>316</v>
      </c>
    </row>
    <row r="91" spans="2:20">
      <c r="C91" t="s">
        <v>78</v>
      </c>
      <c r="G91" t="s">
        <v>79</v>
      </c>
    </row>
    <row r="93" spans="2:20">
      <c r="C93" t="s">
        <v>80</v>
      </c>
      <c r="D93">
        <v>1</v>
      </c>
      <c r="I93" t="s">
        <v>317</v>
      </c>
      <c r="J93" s="13">
        <f>H85</f>
        <v>1133.4093171428572</v>
      </c>
    </row>
    <row r="94" spans="2:20">
      <c r="C94" t="s">
        <v>82</v>
      </c>
      <c r="D94">
        <v>0.05</v>
      </c>
      <c r="F94" t="s">
        <v>84</v>
      </c>
      <c r="G94">
        <f>D93*D94*D95*D96</f>
        <v>8.0000000000000016E-2</v>
      </c>
    </row>
    <row r="95" spans="2:20">
      <c r="C95" t="s">
        <v>81</v>
      </c>
      <c r="D95">
        <v>1</v>
      </c>
    </row>
    <row r="96" spans="2:20">
      <c r="C96" t="s">
        <v>83</v>
      </c>
      <c r="D96">
        <v>1.6</v>
      </c>
      <c r="J96" s="1"/>
    </row>
    <row r="97" spans="3:10">
      <c r="J97" s="71" t="s">
        <v>318</v>
      </c>
    </row>
    <row r="98" spans="3:10">
      <c r="H98" t="s">
        <v>88</v>
      </c>
      <c r="I98">
        <v>2.9</v>
      </c>
      <c r="J98">
        <f>J93*I98</f>
        <v>3286.8870197142855</v>
      </c>
    </row>
    <row r="99" spans="3:10">
      <c r="C99" t="s">
        <v>85</v>
      </c>
      <c r="D99" t="s">
        <v>86</v>
      </c>
      <c r="E99">
        <f>H85*3</f>
        <v>3400.2279514285715</v>
      </c>
      <c r="F99" t="s">
        <v>74</v>
      </c>
      <c r="H99" t="s">
        <v>89</v>
      </c>
      <c r="I99">
        <f>2.9*2</f>
        <v>5.8</v>
      </c>
      <c r="J99">
        <f>J93*I99</f>
        <v>6573.7740394285711</v>
      </c>
    </row>
    <row r="100" spans="3:10">
      <c r="D100" t="s">
        <v>87</v>
      </c>
      <c r="E100">
        <f>G94*E99</f>
        <v>272.0182361142858</v>
      </c>
      <c r="F100" t="s">
        <v>74</v>
      </c>
      <c r="H100" t="s">
        <v>90</v>
      </c>
      <c r="I100">
        <f>2.9*3</f>
        <v>8.6999999999999993</v>
      </c>
      <c r="J100">
        <f>J93*I100</f>
        <v>9860.6610591428562</v>
      </c>
    </row>
    <row r="101" spans="3:10">
      <c r="I101" s="76"/>
      <c r="J101">
        <f>SUM(J98:J100)</f>
        <v>19721.322118285712</v>
      </c>
    </row>
    <row r="103" spans="3:10">
      <c r="H103" s="28" t="s">
        <v>319</v>
      </c>
      <c r="I103">
        <f>J93*I98+J93*I99+J93*I100+J93*I101</f>
        <v>19721.322118285712</v>
      </c>
      <c r="J103" t="s">
        <v>91</v>
      </c>
    </row>
    <row r="104" spans="3:10">
      <c r="H104" s="28"/>
    </row>
    <row r="105" spans="3:10">
      <c r="H105" s="28" t="s">
        <v>92</v>
      </c>
      <c r="I105">
        <f>J98/I103*E100</f>
        <v>45.336372685714302</v>
      </c>
      <c r="J105" t="s">
        <v>74</v>
      </c>
    </row>
    <row r="106" spans="3:10">
      <c r="H106" s="28" t="s">
        <v>93</v>
      </c>
      <c r="I106">
        <f>J99/I103*E100</f>
        <v>90.672745371428604</v>
      </c>
      <c r="J106" t="s">
        <v>74</v>
      </c>
    </row>
    <row r="107" spans="3:10">
      <c r="H107" s="28" t="s">
        <v>94</v>
      </c>
      <c r="I107">
        <f>J100/I103*E100</f>
        <v>136.0091180571429</v>
      </c>
      <c r="J107" t="s">
        <v>74</v>
      </c>
    </row>
    <row r="108" spans="3:10">
      <c r="H108" s="29"/>
      <c r="I108" s="30"/>
      <c r="J108" s="30"/>
    </row>
    <row r="109" spans="3:10">
      <c r="H109" s="31" t="s">
        <v>95</v>
      </c>
      <c r="I109">
        <f>I105+I106+I107+I108</f>
        <v>272.0182361142858</v>
      </c>
      <c r="J109" s="32" t="s">
        <v>74</v>
      </c>
    </row>
    <row r="111" spans="3:10">
      <c r="C111" t="s">
        <v>96</v>
      </c>
      <c r="G111" t="s">
        <v>107</v>
      </c>
      <c r="I111" t="s">
        <v>108</v>
      </c>
    </row>
    <row r="112" spans="3:10">
      <c r="C112" t="s">
        <v>97</v>
      </c>
    </row>
    <row r="113" spans="2:10">
      <c r="B113" t="s">
        <v>103</v>
      </c>
      <c r="C113" t="s">
        <v>98</v>
      </c>
      <c r="D113" s="11">
        <f>I107*I98</f>
        <v>394.42644236571442</v>
      </c>
      <c r="E113" t="s">
        <v>91</v>
      </c>
      <c r="G113" t="s">
        <v>104</v>
      </c>
      <c r="H113" s="3">
        <f>I108+I107</f>
        <v>136.0091180571429</v>
      </c>
      <c r="I113" t="s">
        <v>74</v>
      </c>
      <c r="J113" t="s">
        <v>331</v>
      </c>
    </row>
    <row r="114" spans="2:10">
      <c r="B114" t="s">
        <v>102</v>
      </c>
      <c r="C114" t="s">
        <v>99</v>
      </c>
      <c r="D114" s="11">
        <f>I107*I99+I106*I98</f>
        <v>1051.8038463085718</v>
      </c>
      <c r="E114" t="s">
        <v>91</v>
      </c>
      <c r="G114" t="s">
        <v>105</v>
      </c>
      <c r="H114" s="3">
        <f>I108+I107+I106</f>
        <v>226.68186342857149</v>
      </c>
      <c r="I114" t="s">
        <v>74</v>
      </c>
      <c r="J114" t="s">
        <v>332</v>
      </c>
    </row>
    <row r="115" spans="2:10">
      <c r="B115" t="s">
        <v>101</v>
      </c>
      <c r="C115" t="s">
        <v>100</v>
      </c>
      <c r="D115" s="11">
        <f>I107*I100+I106*I99+I105*I98</f>
        <v>1840.6567310400005</v>
      </c>
      <c r="E115" t="s">
        <v>91</v>
      </c>
      <c r="G115" t="s">
        <v>106</v>
      </c>
      <c r="H115" s="3">
        <f>I108+I107+I106+I105</f>
        <v>272.0182361142858</v>
      </c>
      <c r="I115" t="s">
        <v>74</v>
      </c>
      <c r="J115" t="s">
        <v>333</v>
      </c>
    </row>
    <row r="117" spans="2:10">
      <c r="B117" t="s">
        <v>130</v>
      </c>
    </row>
    <row r="119" spans="2:10">
      <c r="B119" t="s">
        <v>109</v>
      </c>
      <c r="D119" s="26"/>
    </row>
    <row r="120" spans="2:10">
      <c r="B120" s="18" t="s">
        <v>130</v>
      </c>
      <c r="D120" s="26" t="s">
        <v>25</v>
      </c>
    </row>
    <row r="121" spans="2:10">
      <c r="B121" s="7" t="s">
        <v>131</v>
      </c>
      <c r="C121" s="77">
        <f>H20-K65</f>
        <v>0.146790174672498</v>
      </c>
      <c r="D121" t="s">
        <v>24</v>
      </c>
      <c r="F121" t="s">
        <v>328</v>
      </c>
      <c r="H121" t="s">
        <v>330</v>
      </c>
    </row>
    <row r="122" spans="2:10">
      <c r="B122" t="s">
        <v>320</v>
      </c>
      <c r="C122" s="78">
        <f>H39-K83</f>
        <v>-1.9580630675458899E-2</v>
      </c>
      <c r="D122" t="s">
        <v>24</v>
      </c>
      <c r="F122" t="s">
        <v>329</v>
      </c>
    </row>
    <row r="123" spans="2:10" hidden="1">
      <c r="B123" t="s">
        <v>110</v>
      </c>
      <c r="D123">
        <f>C121*I105</f>
        <v>6.6549340655534692</v>
      </c>
      <c r="E123" t="s">
        <v>91</v>
      </c>
      <c r="F123" t="s">
        <v>123</v>
      </c>
    </row>
    <row r="124" spans="2:10" hidden="1">
      <c r="B124" t="s">
        <v>143</v>
      </c>
      <c r="C124" s="9">
        <v>1</v>
      </c>
      <c r="G124" t="s">
        <v>111</v>
      </c>
      <c r="H124" s="9">
        <v>8.58</v>
      </c>
    </row>
    <row r="125" spans="2:10" hidden="1">
      <c r="B125" t="s">
        <v>144</v>
      </c>
      <c r="C125" t="s">
        <v>122</v>
      </c>
      <c r="E125" s="13">
        <f>H125/H124</f>
        <v>0.76456876456876455</v>
      </c>
      <c r="F125" t="s">
        <v>145</v>
      </c>
      <c r="G125" t="s">
        <v>112</v>
      </c>
      <c r="H125" s="9">
        <v>6.56</v>
      </c>
    </row>
    <row r="126" spans="2:10" hidden="1">
      <c r="B126" t="s">
        <v>146</v>
      </c>
      <c r="C126" s="13">
        <f>H126/H124</f>
        <v>0.51981351981351975</v>
      </c>
      <c r="D126" t="s">
        <v>121</v>
      </c>
      <c r="G126" t="s">
        <v>113</v>
      </c>
      <c r="H126" s="9">
        <v>4.46</v>
      </c>
    </row>
    <row r="127" spans="2:10" hidden="1">
      <c r="B127" t="s">
        <v>147</v>
      </c>
      <c r="C127" s="13">
        <f>H127/H124</f>
        <v>0.25058275058275059</v>
      </c>
      <c r="D127" t="s">
        <v>121</v>
      </c>
      <c r="G127" t="s">
        <v>114</v>
      </c>
      <c r="H127" s="9">
        <v>2.15</v>
      </c>
    </row>
    <row r="128" spans="2:10" hidden="1">
      <c r="B128" t="s">
        <v>148</v>
      </c>
      <c r="C128" s="13">
        <f>H128/H124</f>
        <v>2.9137529137529136E-2</v>
      </c>
      <c r="D128" t="s">
        <v>121</v>
      </c>
      <c r="G128" t="s">
        <v>115</v>
      </c>
      <c r="H128" s="9">
        <v>0.25</v>
      </c>
    </row>
    <row r="129" spans="2:8" hidden="1">
      <c r="B129" t="s">
        <v>149</v>
      </c>
      <c r="C129" s="13">
        <f>H129/H124</f>
        <v>3.9627039627039631E-2</v>
      </c>
      <c r="D129" t="s">
        <v>121</v>
      </c>
      <c r="G129" t="s">
        <v>116</v>
      </c>
      <c r="H129" s="34">
        <v>0.34</v>
      </c>
    </row>
    <row r="130" spans="2:8" hidden="1">
      <c r="B130" t="s">
        <v>150</v>
      </c>
      <c r="C130" s="13">
        <f>H130/H124</f>
        <v>0.40909090909090906</v>
      </c>
      <c r="D130" t="s">
        <v>121</v>
      </c>
      <c r="G130" t="s">
        <v>117</v>
      </c>
      <c r="H130" s="9">
        <v>3.51</v>
      </c>
    </row>
    <row r="131" spans="2:8" hidden="1">
      <c r="B131" t="s">
        <v>151</v>
      </c>
      <c r="C131" s="13">
        <f>H131/H124</f>
        <v>0.60023310023310028</v>
      </c>
      <c r="D131" t="s">
        <v>121</v>
      </c>
      <c r="G131" t="s">
        <v>118</v>
      </c>
      <c r="H131" s="9">
        <v>5.15</v>
      </c>
    </row>
    <row r="132" spans="2:8" hidden="1">
      <c r="B132" t="s">
        <v>152</v>
      </c>
      <c r="C132" s="13">
        <f>H132/H124</f>
        <v>0.84498834498834496</v>
      </c>
      <c r="D132" t="s">
        <v>121</v>
      </c>
      <c r="G132" t="s">
        <v>119</v>
      </c>
      <c r="H132" s="9">
        <v>7.25</v>
      </c>
    </row>
    <row r="133" spans="2:8" hidden="1">
      <c r="B133" t="s">
        <v>153</v>
      </c>
      <c r="C133" s="13">
        <f>H133/H124</f>
        <v>1.0734265734265735</v>
      </c>
      <c r="D133" t="s">
        <v>121</v>
      </c>
      <c r="G133" t="s">
        <v>120</v>
      </c>
      <c r="H133" s="9">
        <v>9.2100000000000009</v>
      </c>
    </row>
    <row r="134" spans="2:8" hidden="1"/>
    <row r="135" spans="2:8" hidden="1">
      <c r="B135" t="s">
        <v>110</v>
      </c>
      <c r="C135">
        <f>C124*H124+E125*H125+C126*H126+C127*H127+C128*H128+C129*H129+C130*H130+C131*H131+C132*H132+C133*H133</f>
        <v>37.012983682983688</v>
      </c>
      <c r="D135" t="s">
        <v>145</v>
      </c>
    </row>
    <row r="136" spans="2:8" hidden="1">
      <c r="B136" t="s">
        <v>143</v>
      </c>
      <c r="C136" s="13">
        <f>D123/C135</f>
        <v>0.17979998917550119</v>
      </c>
      <c r="D136" t="s">
        <v>74</v>
      </c>
    </row>
    <row r="137" spans="2:8" hidden="1">
      <c r="B137" t="s">
        <v>144</v>
      </c>
      <c r="C137" s="13">
        <f>E125*C136</f>
        <v>0.13746945559339019</v>
      </c>
      <c r="D137" t="s">
        <v>74</v>
      </c>
    </row>
    <row r="138" spans="2:8" hidden="1">
      <c r="B138" t="s">
        <v>146</v>
      </c>
      <c r="C138" s="13">
        <f>C126*C136</f>
        <v>9.3462465235750025E-2</v>
      </c>
      <c r="D138" t="s">
        <v>74</v>
      </c>
    </row>
    <row r="139" spans="2:8" hidden="1">
      <c r="B139" t="s">
        <v>147</v>
      </c>
      <c r="C139" s="13">
        <f>C127*C136</f>
        <v>4.5054775842345872E-2</v>
      </c>
      <c r="D139" t="s">
        <v>74</v>
      </c>
    </row>
    <row r="140" spans="2:8" hidden="1">
      <c r="B140" t="s">
        <v>148</v>
      </c>
      <c r="C140" s="13">
        <f>C128*C136</f>
        <v>5.2389274235285889E-3</v>
      </c>
      <c r="D140" t="s">
        <v>74</v>
      </c>
    </row>
    <row r="141" spans="2:8" hidden="1">
      <c r="B141" t="s">
        <v>149</v>
      </c>
      <c r="C141" s="13">
        <f>C129*C136</f>
        <v>7.1249412959988826E-3</v>
      </c>
      <c r="D141" t="s">
        <v>74</v>
      </c>
    </row>
    <row r="142" spans="2:8" hidden="1">
      <c r="B142" t="s">
        <v>150</v>
      </c>
      <c r="C142" s="13">
        <f>C130*C136</f>
        <v>7.3554541026341388E-2</v>
      </c>
      <c r="D142" t="s">
        <v>74</v>
      </c>
    </row>
    <row r="143" spans="2:8" hidden="1">
      <c r="B143" t="s">
        <v>151</v>
      </c>
      <c r="C143" s="13">
        <f>C131*C136</f>
        <v>0.10792190492468895</v>
      </c>
      <c r="D143" t="s">
        <v>74</v>
      </c>
    </row>
    <row r="144" spans="2:8" hidden="1">
      <c r="B144" t="s">
        <v>152</v>
      </c>
      <c r="C144" s="13">
        <f>C132*C136</f>
        <v>0.15192889528232909</v>
      </c>
      <c r="D144" t="s">
        <v>74</v>
      </c>
    </row>
    <row r="145" spans="2:7" hidden="1">
      <c r="B145" t="s">
        <v>153</v>
      </c>
      <c r="C145" s="13">
        <f>C133*C136</f>
        <v>0.19300208628279325</v>
      </c>
      <c r="D145" t="s">
        <v>74</v>
      </c>
    </row>
    <row r="146" spans="2:7" hidden="1">
      <c r="C146" s="13"/>
    </row>
    <row r="147" spans="2:7" hidden="1">
      <c r="B147" t="s">
        <v>124</v>
      </c>
      <c r="D147">
        <f>C121*D114</f>
        <v>154.3944703208405</v>
      </c>
      <c r="E147" t="s">
        <v>91</v>
      </c>
      <c r="F147" t="s">
        <v>125</v>
      </c>
    </row>
    <row r="148" spans="2:7" hidden="1">
      <c r="B148" t="s">
        <v>124</v>
      </c>
      <c r="C148">
        <v>37.012999999999998</v>
      </c>
      <c r="D148" t="s">
        <v>145</v>
      </c>
    </row>
    <row r="149" spans="2:7" hidden="1">
      <c r="B149" t="s">
        <v>143</v>
      </c>
      <c r="C149">
        <f>D147/C148</f>
        <v>4.1713579099462486</v>
      </c>
      <c r="G149" s="13"/>
    </row>
    <row r="150" spans="2:7" hidden="1">
      <c r="B150" t="s">
        <v>144</v>
      </c>
      <c r="C150" s="13">
        <f>C149*G150</f>
        <v>3.1892899637817469</v>
      </c>
      <c r="G150" s="13">
        <f>E125</f>
        <v>0.76456876456876455</v>
      </c>
    </row>
    <row r="151" spans="2:7" hidden="1">
      <c r="B151" t="s">
        <v>146</v>
      </c>
      <c r="C151" s="13">
        <f>C149*G151</f>
        <v>2.1683282375711266</v>
      </c>
      <c r="G151" s="13">
        <f>C126</f>
        <v>0.51981351981351975</v>
      </c>
    </row>
    <row r="152" spans="2:7" hidden="1">
      <c r="B152" t="s">
        <v>147</v>
      </c>
      <c r="C152" s="13">
        <f>C149*G152</f>
        <v>1.0452703387394446</v>
      </c>
      <c r="G152" s="13">
        <f>C127</f>
        <v>0.25058275058275059</v>
      </c>
    </row>
    <row r="153" spans="2:7" hidden="1">
      <c r="B153" t="s">
        <v>148</v>
      </c>
      <c r="C153" s="13">
        <f>C149*G153</f>
        <v>0.12154306264412146</v>
      </c>
      <c r="G153" s="13">
        <f t="shared" ref="G153:G158" si="12">C128</f>
        <v>2.9137529137529136E-2</v>
      </c>
    </row>
    <row r="154" spans="2:7" hidden="1">
      <c r="B154" t="s">
        <v>149</v>
      </c>
      <c r="C154" s="13">
        <f>C149*G154</f>
        <v>0.16529856519600519</v>
      </c>
      <c r="G154" s="13">
        <f t="shared" si="12"/>
        <v>3.9627039627039631E-2</v>
      </c>
    </row>
    <row r="155" spans="2:7" hidden="1">
      <c r="B155" t="s">
        <v>150</v>
      </c>
      <c r="C155" s="13">
        <f>C149*G155</f>
        <v>1.7064645995234653</v>
      </c>
      <c r="G155" s="13">
        <f t="shared" si="12"/>
        <v>0.40909090909090906</v>
      </c>
    </row>
    <row r="156" spans="2:7" hidden="1">
      <c r="B156" t="s">
        <v>151</v>
      </c>
      <c r="C156" s="13">
        <f>C149*G156</f>
        <v>2.5037870904689021</v>
      </c>
      <c r="G156" s="13">
        <f t="shared" si="12"/>
        <v>0.60023310023310028</v>
      </c>
    </row>
    <row r="157" spans="2:7" hidden="1">
      <c r="B157" t="s">
        <v>152</v>
      </c>
      <c r="C157" s="13">
        <f>C149*G157</f>
        <v>3.5247488166795224</v>
      </c>
      <c r="G157" s="13">
        <f t="shared" si="12"/>
        <v>0.84498834498834496</v>
      </c>
    </row>
    <row r="158" spans="2:7" hidden="1">
      <c r="B158" t="s">
        <v>153</v>
      </c>
      <c r="C158" s="13">
        <f>C149*G158</f>
        <v>4.477646427809435</v>
      </c>
      <c r="G158" s="13">
        <f t="shared" si="12"/>
        <v>1.0734265734265735</v>
      </c>
    </row>
    <row r="159" spans="2:7" hidden="1"/>
    <row r="160" spans="2:7" hidden="1">
      <c r="B160" t="s">
        <v>128</v>
      </c>
      <c r="D160">
        <f>1.94*I107</f>
        <v>263.85768903085722</v>
      </c>
      <c r="E160" t="s">
        <v>91</v>
      </c>
      <c r="F160" t="s">
        <v>127</v>
      </c>
    </row>
    <row r="161" spans="2:7" hidden="1">
      <c r="B161" t="s">
        <v>128</v>
      </c>
      <c r="C161">
        <v>37.012999999999998</v>
      </c>
      <c r="D161" t="s">
        <v>145</v>
      </c>
    </row>
    <row r="162" spans="2:7" hidden="1">
      <c r="B162" t="s">
        <v>143</v>
      </c>
      <c r="C162">
        <f>D160/C161</f>
        <v>7.1287841847690601</v>
      </c>
      <c r="G162" s="13"/>
    </row>
    <row r="163" spans="2:7" hidden="1">
      <c r="B163" t="s">
        <v>144</v>
      </c>
      <c r="C163" s="13">
        <f>C162*G163</f>
        <v>5.4504457170262279</v>
      </c>
      <c r="G163" s="13">
        <f>G150</f>
        <v>0.76456876456876455</v>
      </c>
    </row>
    <row r="164" spans="2:7" hidden="1">
      <c r="B164" t="s">
        <v>146</v>
      </c>
      <c r="C164" s="13">
        <f>C162*G164</f>
        <v>3.7056383990757582</v>
      </c>
      <c r="G164" s="13">
        <f t="shared" ref="G164:G171" si="13">G151</f>
        <v>0.51981351981351975</v>
      </c>
    </row>
    <row r="165" spans="2:7" hidden="1">
      <c r="B165" t="s">
        <v>147</v>
      </c>
      <c r="C165" s="13">
        <f>C162*G165</f>
        <v>1.7863503493302424</v>
      </c>
      <c r="G165" s="13">
        <f t="shared" si="13"/>
        <v>0.25058275058275059</v>
      </c>
    </row>
    <row r="166" spans="2:7" hidden="1">
      <c r="B166" t="s">
        <v>148</v>
      </c>
      <c r="C166" s="13">
        <f>C162*G166</f>
        <v>0.20771515689886538</v>
      </c>
      <c r="G166" s="13">
        <f t="shared" si="13"/>
        <v>2.9137529137529136E-2</v>
      </c>
    </row>
    <row r="167" spans="2:7" hidden="1">
      <c r="B167" t="s">
        <v>149</v>
      </c>
      <c r="C167" s="13">
        <f>C162*G167</f>
        <v>0.28249261338245696</v>
      </c>
      <c r="G167" s="13">
        <f t="shared" si="13"/>
        <v>3.9627039627039631E-2</v>
      </c>
    </row>
    <row r="168" spans="2:7" hidden="1">
      <c r="B168" t="s">
        <v>150</v>
      </c>
      <c r="C168" s="13">
        <f>C162*G168</f>
        <v>2.9163208028600698</v>
      </c>
      <c r="G168" s="13">
        <f t="shared" si="13"/>
        <v>0.40909090909090906</v>
      </c>
    </row>
    <row r="169" spans="2:7" hidden="1">
      <c r="B169" t="s">
        <v>151</v>
      </c>
      <c r="C169" s="13">
        <f>C162*G169</f>
        <v>4.2789322321166274</v>
      </c>
      <c r="G169" s="13">
        <f t="shared" si="13"/>
        <v>0.60023310023310028</v>
      </c>
    </row>
    <row r="170" spans="2:7" hidden="1">
      <c r="B170" t="s">
        <v>152</v>
      </c>
      <c r="C170" s="13">
        <f>C162*G170</f>
        <v>6.0237395500670958</v>
      </c>
      <c r="G170" s="13">
        <f t="shared" si="13"/>
        <v>0.84498834498834496</v>
      </c>
    </row>
    <row r="171" spans="2:7" hidden="1">
      <c r="B171" t="s">
        <v>153</v>
      </c>
      <c r="C171" s="13">
        <f>C162*G171</f>
        <v>7.6522263801542021</v>
      </c>
      <c r="G171" s="13">
        <f t="shared" si="13"/>
        <v>1.0734265734265735</v>
      </c>
    </row>
    <row r="172" spans="2:7" hidden="1"/>
    <row r="173" spans="2:7" hidden="1">
      <c r="B173" t="s">
        <v>129</v>
      </c>
      <c r="D173">
        <f>1.94*I108</f>
        <v>0</v>
      </c>
      <c r="E173" t="s">
        <v>91</v>
      </c>
      <c r="F173" t="s">
        <v>127</v>
      </c>
    </row>
    <row r="174" spans="2:7" hidden="1">
      <c r="B174" t="s">
        <v>129</v>
      </c>
      <c r="C174">
        <v>37.012999999999998</v>
      </c>
      <c r="D174" t="s">
        <v>145</v>
      </c>
    </row>
    <row r="175" spans="2:7" hidden="1">
      <c r="B175" t="s">
        <v>143</v>
      </c>
      <c r="C175">
        <f>D173/C174</f>
        <v>0</v>
      </c>
      <c r="G175" s="13"/>
    </row>
    <row r="176" spans="2:7" hidden="1">
      <c r="B176" t="s">
        <v>144</v>
      </c>
      <c r="C176" s="13">
        <f>C175*G176</f>
        <v>0</v>
      </c>
      <c r="G176" s="13">
        <f>G163</f>
        <v>0.76456876456876455</v>
      </c>
    </row>
    <row r="177" spans="2:7" hidden="1">
      <c r="B177" t="s">
        <v>146</v>
      </c>
      <c r="C177" s="13">
        <f>C175*G177</f>
        <v>0</v>
      </c>
      <c r="G177" s="13">
        <f t="shared" ref="G177:G184" si="14">G164</f>
        <v>0.51981351981351975</v>
      </c>
    </row>
    <row r="178" spans="2:7" hidden="1">
      <c r="B178" t="s">
        <v>147</v>
      </c>
      <c r="C178" s="13">
        <f>C175*G178</f>
        <v>0</v>
      </c>
      <c r="G178" s="13">
        <f t="shared" si="14"/>
        <v>0.25058275058275059</v>
      </c>
    </row>
    <row r="179" spans="2:7" hidden="1">
      <c r="B179" t="s">
        <v>148</v>
      </c>
      <c r="C179" s="13">
        <f>C175*G179</f>
        <v>0</v>
      </c>
      <c r="G179" s="13">
        <f t="shared" si="14"/>
        <v>2.9137529137529136E-2</v>
      </c>
    </row>
    <row r="180" spans="2:7" hidden="1">
      <c r="B180" t="s">
        <v>149</v>
      </c>
      <c r="C180" s="13">
        <f>C175*G180</f>
        <v>0</v>
      </c>
      <c r="G180" s="13">
        <f t="shared" si="14"/>
        <v>3.9627039627039631E-2</v>
      </c>
    </row>
    <row r="181" spans="2:7" hidden="1">
      <c r="B181" t="s">
        <v>150</v>
      </c>
      <c r="C181" s="13">
        <f>C175*G181</f>
        <v>0</v>
      </c>
      <c r="G181" s="13">
        <f t="shared" si="14"/>
        <v>0.40909090909090906</v>
      </c>
    </row>
    <row r="182" spans="2:7" hidden="1">
      <c r="B182" t="s">
        <v>151</v>
      </c>
      <c r="C182" s="13">
        <f>C175*G182</f>
        <v>0</v>
      </c>
      <c r="G182" s="13">
        <f t="shared" si="14"/>
        <v>0.60023310023310028</v>
      </c>
    </row>
    <row r="183" spans="2:7" hidden="1">
      <c r="B183" t="s">
        <v>152</v>
      </c>
      <c r="C183" s="13">
        <f>C175*G183</f>
        <v>0</v>
      </c>
      <c r="G183" s="13">
        <f t="shared" si="14"/>
        <v>0.84498834498834496</v>
      </c>
    </row>
    <row r="184" spans="2:7" hidden="1">
      <c r="B184" t="s">
        <v>153</v>
      </c>
      <c r="C184" s="13">
        <f>C175*G184</f>
        <v>0</v>
      </c>
      <c r="G184" s="13">
        <f t="shared" si="14"/>
        <v>1.0734265734265735</v>
      </c>
    </row>
    <row r="185" spans="2:7" hidden="1"/>
    <row r="186" spans="2:7" hidden="1"/>
    <row r="187" spans="2:7" hidden="1"/>
    <row r="188" spans="2:7" hidden="1"/>
    <row r="189" spans="2:7" hidden="1">
      <c r="B189" s="18" t="s">
        <v>130</v>
      </c>
      <c r="D189" t="s">
        <v>26</v>
      </c>
    </row>
    <row r="190" spans="2:7" hidden="1">
      <c r="B190" s="7" t="s">
        <v>132</v>
      </c>
      <c r="C190" s="18">
        <v>2.31</v>
      </c>
      <c r="D190" t="s">
        <v>24</v>
      </c>
    </row>
    <row r="191" spans="2:7" hidden="1"/>
    <row r="192" spans="2:7" hidden="1">
      <c r="B192" t="s">
        <v>110</v>
      </c>
      <c r="D192">
        <f>C190*I105</f>
        <v>104.72702090400004</v>
      </c>
      <c r="E192" t="s">
        <v>91</v>
      </c>
      <c r="F192" t="s">
        <v>123</v>
      </c>
    </row>
    <row r="193" spans="2:8" hidden="1">
      <c r="B193" t="s">
        <v>133</v>
      </c>
      <c r="C193" s="9">
        <v>1</v>
      </c>
      <c r="G193" t="s">
        <v>111</v>
      </c>
      <c r="H193" s="9">
        <v>5.69</v>
      </c>
    </row>
    <row r="194" spans="2:8" hidden="1">
      <c r="B194" t="s">
        <v>134</v>
      </c>
      <c r="C194" t="s">
        <v>140</v>
      </c>
      <c r="E194" s="13">
        <f>H194/H193</f>
        <v>0.43585237258347975</v>
      </c>
      <c r="F194" t="s">
        <v>141</v>
      </c>
      <c r="G194" t="s">
        <v>112</v>
      </c>
      <c r="H194" s="9">
        <v>2.48</v>
      </c>
    </row>
    <row r="195" spans="2:8" hidden="1">
      <c r="B195" t="s">
        <v>135</v>
      </c>
      <c r="C195" s="13">
        <f>H195/H193</f>
        <v>0.11599297012302284</v>
      </c>
      <c r="D195" t="s">
        <v>121</v>
      </c>
      <c r="G195" t="s">
        <v>113</v>
      </c>
      <c r="H195" s="9">
        <v>0.66</v>
      </c>
    </row>
    <row r="196" spans="2:8" hidden="1">
      <c r="B196" t="s">
        <v>136</v>
      </c>
      <c r="C196" s="13">
        <f>H196/H193</f>
        <v>0.42355008787346221</v>
      </c>
      <c r="D196" t="s">
        <v>121</v>
      </c>
      <c r="G196" t="s">
        <v>114</v>
      </c>
      <c r="H196" s="9">
        <v>2.41</v>
      </c>
    </row>
    <row r="197" spans="2:8" hidden="1">
      <c r="B197" t="s">
        <v>137</v>
      </c>
      <c r="C197" s="13">
        <f>H197/H193</f>
        <v>1.1511423550087871</v>
      </c>
      <c r="D197" t="s">
        <v>121</v>
      </c>
      <c r="G197" t="s">
        <v>115</v>
      </c>
      <c r="H197" s="9">
        <v>6.55</v>
      </c>
    </row>
    <row r="198" spans="2:8" hidden="1">
      <c r="B198" t="s">
        <v>138</v>
      </c>
      <c r="C198" s="13">
        <f>H198/H193</f>
        <v>1.3391915641476273</v>
      </c>
      <c r="D198" t="s">
        <v>121</v>
      </c>
      <c r="G198" t="s">
        <v>116</v>
      </c>
      <c r="H198" s="35">
        <v>7.62</v>
      </c>
    </row>
    <row r="199" spans="2:8" hidden="1">
      <c r="B199" t="s">
        <v>139</v>
      </c>
      <c r="C199" s="13">
        <f>H199/H193</f>
        <v>1.9771528998242529</v>
      </c>
      <c r="D199" t="s">
        <v>121</v>
      </c>
      <c r="G199" t="s">
        <v>117</v>
      </c>
      <c r="H199" s="9">
        <v>11.25</v>
      </c>
    </row>
    <row r="200" spans="2:8" hidden="1">
      <c r="C200" s="13"/>
      <c r="H200" s="9"/>
    </row>
    <row r="201" spans="2:8" hidden="1"/>
    <row r="202" spans="2:8" hidden="1">
      <c r="B202" t="s">
        <v>110</v>
      </c>
      <c r="C202" s="13">
        <f>C193*H193+E194*H194+C195*H195+C196*H196+C197*H197+C198*H198+C199*H199</f>
        <v>47.855817223198592</v>
      </c>
      <c r="D202" t="s">
        <v>121</v>
      </c>
    </row>
    <row r="203" spans="2:8" hidden="1">
      <c r="B203" t="s">
        <v>133</v>
      </c>
      <c r="C203" s="13">
        <f>D192/C202</f>
        <v>2.1883864278308169</v>
      </c>
      <c r="D203" t="s">
        <v>74</v>
      </c>
    </row>
    <row r="204" spans="2:8" hidden="1">
      <c r="B204" t="s">
        <v>134</v>
      </c>
      <c r="C204" s="13">
        <f>E194*C203</f>
        <v>0.95381341669954756</v>
      </c>
      <c r="D204" t="s">
        <v>74</v>
      </c>
    </row>
    <row r="205" spans="2:8" hidden="1">
      <c r="B205" t="s">
        <v>135</v>
      </c>
      <c r="C205" s="13">
        <f>C195*C203</f>
        <v>0.25383744154100862</v>
      </c>
      <c r="D205" t="s">
        <v>74</v>
      </c>
    </row>
    <row r="206" spans="2:8" hidden="1">
      <c r="B206" t="s">
        <v>136</v>
      </c>
      <c r="C206" s="13">
        <f>C196*C203</f>
        <v>0.92689126380883458</v>
      </c>
      <c r="D206" t="s">
        <v>74</v>
      </c>
    </row>
    <row r="207" spans="2:8" hidden="1">
      <c r="B207" t="s">
        <v>137</v>
      </c>
      <c r="C207" s="13">
        <f>C197*C203</f>
        <v>2.5191443062024339</v>
      </c>
      <c r="D207" t="s">
        <v>74</v>
      </c>
    </row>
    <row r="208" spans="2:8" hidden="1">
      <c r="B208" t="s">
        <v>138</v>
      </c>
      <c r="C208" s="13">
        <f>C198*C203</f>
        <v>2.9306686432461904</v>
      </c>
      <c r="D208" t="s">
        <v>74</v>
      </c>
    </row>
    <row r="209" spans="2:7" hidden="1">
      <c r="B209" t="s">
        <v>139</v>
      </c>
      <c r="C209" s="13">
        <f>C199*C203</f>
        <v>4.3267745717217378</v>
      </c>
      <c r="D209" t="s">
        <v>74</v>
      </c>
    </row>
    <row r="210" spans="2:7" hidden="1">
      <c r="C210" s="13"/>
    </row>
    <row r="211" spans="2:7" hidden="1">
      <c r="B211" s="7" t="s">
        <v>132</v>
      </c>
      <c r="C211" s="18">
        <v>2.31</v>
      </c>
      <c r="D211" t="s">
        <v>24</v>
      </c>
      <c r="E211" t="s">
        <v>93</v>
      </c>
      <c r="F211" s="13">
        <f>I106</f>
        <v>90.672745371428604</v>
      </c>
    </row>
    <row r="212" spans="2:7" hidden="1">
      <c r="C212" s="13"/>
    </row>
    <row r="213" spans="2:7" hidden="1">
      <c r="C213" s="13"/>
    </row>
    <row r="214" spans="2:7" hidden="1">
      <c r="B214" t="s">
        <v>124</v>
      </c>
      <c r="D214">
        <f>C211*F211</f>
        <v>209.45404180800008</v>
      </c>
      <c r="E214" t="s">
        <v>91</v>
      </c>
      <c r="F214" t="s">
        <v>125</v>
      </c>
    </row>
    <row r="215" spans="2:7" hidden="1">
      <c r="B215" t="s">
        <v>124</v>
      </c>
      <c r="C215" s="13">
        <f>C202</f>
        <v>47.855817223198592</v>
      </c>
      <c r="D215" t="s">
        <v>141</v>
      </c>
    </row>
    <row r="216" spans="2:7" hidden="1">
      <c r="B216" t="s">
        <v>133</v>
      </c>
      <c r="C216">
        <f>D214/C215</f>
        <v>4.3767728556616339</v>
      </c>
      <c r="G216" s="13"/>
    </row>
    <row r="217" spans="2:7" hidden="1">
      <c r="B217" t="s">
        <v>134</v>
      </c>
      <c r="C217" s="13">
        <f>C216*G217</f>
        <v>1.9076268333990951</v>
      </c>
      <c r="G217" s="13">
        <f>E194</f>
        <v>0.43585237258347975</v>
      </c>
    </row>
    <row r="218" spans="2:7" hidden="1">
      <c r="B218" t="s">
        <v>135</v>
      </c>
      <c r="C218" s="13">
        <f>C216*G218</f>
        <v>0.50767488308201725</v>
      </c>
      <c r="G218" s="13">
        <f>C195</f>
        <v>0.11599297012302284</v>
      </c>
    </row>
    <row r="219" spans="2:7" hidden="1">
      <c r="B219" t="s">
        <v>136</v>
      </c>
      <c r="C219" s="13">
        <f>C216*G219</f>
        <v>1.8537825276176692</v>
      </c>
      <c r="G219" s="13">
        <f>C196</f>
        <v>0.42355008787346221</v>
      </c>
    </row>
    <row r="220" spans="2:7" hidden="1">
      <c r="B220" t="s">
        <v>137</v>
      </c>
      <c r="C220" s="13">
        <f>C216*G220</f>
        <v>5.0382886124048678</v>
      </c>
      <c r="G220" s="13">
        <f t="shared" ref="G220:G222" si="15">C197</f>
        <v>1.1511423550087871</v>
      </c>
    </row>
    <row r="221" spans="2:7" hidden="1">
      <c r="B221" t="s">
        <v>138</v>
      </c>
      <c r="C221" s="13">
        <f>C216*G221</f>
        <v>5.8613372864923807</v>
      </c>
      <c r="G221" s="13">
        <f t="shared" si="15"/>
        <v>1.3391915641476273</v>
      </c>
    </row>
    <row r="222" spans="2:7" hidden="1">
      <c r="B222" t="s">
        <v>139</v>
      </c>
      <c r="C222" s="13">
        <f>C216*G222</f>
        <v>8.6535491434434757</v>
      </c>
      <c r="G222" s="13">
        <f t="shared" si="15"/>
        <v>1.9771528998242529</v>
      </c>
    </row>
    <row r="223" spans="2:7" hidden="1">
      <c r="C223" s="13"/>
      <c r="G223" s="13"/>
    </row>
    <row r="224" spans="2:7" hidden="1">
      <c r="C224" s="13"/>
      <c r="G224" s="13"/>
    </row>
    <row r="225" spans="2:7" hidden="1">
      <c r="B225" s="7" t="s">
        <v>132</v>
      </c>
      <c r="C225" s="18">
        <v>2.31</v>
      </c>
      <c r="D225" t="s">
        <v>24</v>
      </c>
      <c r="E225" t="s">
        <v>94</v>
      </c>
      <c r="F225" s="13">
        <f>I107</f>
        <v>136.0091180571429</v>
      </c>
      <c r="G225" s="13"/>
    </row>
    <row r="226" spans="2:7" hidden="1"/>
    <row r="227" spans="2:7" hidden="1">
      <c r="B227" t="s">
        <v>128</v>
      </c>
      <c r="D227">
        <f>C225*F225</f>
        <v>314.18106271200008</v>
      </c>
      <c r="E227" t="s">
        <v>91</v>
      </c>
      <c r="F227" t="s">
        <v>127</v>
      </c>
    </row>
    <row r="228" spans="2:7" hidden="1">
      <c r="B228" t="s">
        <v>128</v>
      </c>
      <c r="C228">
        <v>37.012999999999998</v>
      </c>
      <c r="D228" t="s">
        <v>141</v>
      </c>
    </row>
    <row r="229" spans="2:7" hidden="1">
      <c r="B229" t="s">
        <v>133</v>
      </c>
      <c r="C229">
        <f>D227/C228</f>
        <v>8.4883976633074898</v>
      </c>
      <c r="G229" s="13"/>
    </row>
    <row r="230" spans="2:7" hidden="1">
      <c r="B230" t="s">
        <v>134</v>
      </c>
      <c r="C230" s="13">
        <f>C229*G230</f>
        <v>3.6996882609846349</v>
      </c>
      <c r="G230" s="13">
        <f>G217</f>
        <v>0.43585237258347975</v>
      </c>
    </row>
    <row r="231" spans="2:7" hidden="1">
      <c r="B231" t="s">
        <v>135</v>
      </c>
      <c r="C231" s="13">
        <f>C229*G231</f>
        <v>0.98459445655236255</v>
      </c>
      <c r="G231" s="13">
        <f t="shared" ref="G231:G235" si="16">G218</f>
        <v>0.11599297012302284</v>
      </c>
    </row>
    <row r="232" spans="2:7" hidden="1">
      <c r="B232" t="s">
        <v>136</v>
      </c>
      <c r="C232" s="13">
        <f>C229*G232</f>
        <v>3.5952615761987787</v>
      </c>
      <c r="G232" s="13">
        <f t="shared" si="16"/>
        <v>0.42355008787346221</v>
      </c>
    </row>
    <row r="233" spans="2:7" hidden="1">
      <c r="B233" t="s">
        <v>137</v>
      </c>
      <c r="C233" s="13">
        <f>C229*G233</f>
        <v>9.7713540763908693</v>
      </c>
      <c r="G233" s="13">
        <f t="shared" si="16"/>
        <v>1.1511423550087871</v>
      </c>
    </row>
    <row r="234" spans="2:7" hidden="1">
      <c r="B234" t="s">
        <v>138</v>
      </c>
      <c r="C234" s="13">
        <f>C229*G234</f>
        <v>11.367590543831822</v>
      </c>
      <c r="G234" s="13">
        <f t="shared" si="16"/>
        <v>1.3391915641476273</v>
      </c>
    </row>
    <row r="235" spans="2:7" hidden="1">
      <c r="B235" t="s">
        <v>139</v>
      </c>
      <c r="C235" s="13">
        <f>C229*G235</f>
        <v>16.782860054869815</v>
      </c>
      <c r="G235" s="13">
        <f t="shared" si="16"/>
        <v>1.9771528998242529</v>
      </c>
    </row>
    <row r="236" spans="2:7" hidden="1">
      <c r="C236" s="13"/>
      <c r="G236" s="13"/>
    </row>
    <row r="237" spans="2:7" hidden="1">
      <c r="B237" s="7" t="s">
        <v>132</v>
      </c>
      <c r="C237" s="18">
        <v>2.31</v>
      </c>
      <c r="D237" t="s">
        <v>24</v>
      </c>
      <c r="E237" t="s">
        <v>94</v>
      </c>
      <c r="F237" s="13">
        <f>I108</f>
        <v>0</v>
      </c>
      <c r="G237" s="13"/>
    </row>
    <row r="238" spans="2:7" hidden="1"/>
    <row r="239" spans="2:7" hidden="1">
      <c r="B239" t="s">
        <v>129</v>
      </c>
      <c r="D239">
        <f>C237*F237</f>
        <v>0</v>
      </c>
      <c r="E239" t="s">
        <v>91</v>
      </c>
      <c r="F239" t="s">
        <v>142</v>
      </c>
    </row>
    <row r="240" spans="2:7" hidden="1">
      <c r="B240" t="s">
        <v>129</v>
      </c>
      <c r="C240">
        <v>37.012999999999998</v>
      </c>
      <c r="D240" t="s">
        <v>141</v>
      </c>
    </row>
    <row r="241" spans="2:9" hidden="1">
      <c r="B241" t="s">
        <v>133</v>
      </c>
      <c r="C241">
        <f>D239/C240</f>
        <v>0</v>
      </c>
      <c r="G241" s="13"/>
    </row>
    <row r="242" spans="2:9" hidden="1">
      <c r="B242" t="s">
        <v>134</v>
      </c>
      <c r="C242" s="13">
        <f>C241*G242</f>
        <v>0</v>
      </c>
      <c r="G242" s="13">
        <f t="shared" ref="G242:G247" si="17">G230</f>
        <v>0.43585237258347975</v>
      </c>
    </row>
    <row r="243" spans="2:9" hidden="1">
      <c r="B243" t="s">
        <v>135</v>
      </c>
      <c r="C243" s="13">
        <f>C241*G243</f>
        <v>0</v>
      </c>
      <c r="G243" s="13">
        <f t="shared" si="17"/>
        <v>0.11599297012302284</v>
      </c>
    </row>
    <row r="244" spans="2:9" hidden="1">
      <c r="B244" t="s">
        <v>136</v>
      </c>
      <c r="C244" s="13">
        <f>C241*G244</f>
        <v>0</v>
      </c>
      <c r="G244" s="13">
        <f t="shared" si="17"/>
        <v>0.42355008787346221</v>
      </c>
    </row>
    <row r="245" spans="2:9" hidden="1">
      <c r="B245" t="s">
        <v>137</v>
      </c>
      <c r="C245" s="13">
        <f>C241*G245</f>
        <v>0</v>
      </c>
      <c r="G245" s="13">
        <f t="shared" si="17"/>
        <v>1.1511423550087871</v>
      </c>
    </row>
    <row r="246" spans="2:9" hidden="1">
      <c r="B246" t="s">
        <v>138</v>
      </c>
      <c r="C246" s="13">
        <f>C241*G246</f>
        <v>0</v>
      </c>
      <c r="G246" s="13">
        <f t="shared" si="17"/>
        <v>1.3391915641476273</v>
      </c>
    </row>
    <row r="247" spans="2:9" hidden="1">
      <c r="B247" t="s">
        <v>139</v>
      </c>
      <c r="C247" s="13">
        <f>C241*G247</f>
        <v>0</v>
      </c>
      <c r="G247" s="13">
        <f t="shared" si="17"/>
        <v>1.9771528998242529</v>
      </c>
    </row>
    <row r="248" spans="2:9">
      <c r="C248" s="13"/>
      <c r="G248" s="13"/>
    </row>
    <row r="249" spans="2:9">
      <c r="B249" s="26" t="s">
        <v>154</v>
      </c>
      <c r="C249" s="13"/>
      <c r="G249" s="13"/>
    </row>
    <row r="251" spans="2:9">
      <c r="C251" t="s">
        <v>96</v>
      </c>
      <c r="G251" t="s">
        <v>107</v>
      </c>
      <c r="I251" t="s">
        <v>108</v>
      </c>
    </row>
    <row r="252" spans="2:9">
      <c r="C252" t="s">
        <v>97</v>
      </c>
    </row>
    <row r="253" spans="2:9">
      <c r="B253" t="s">
        <v>103</v>
      </c>
      <c r="C253" t="s">
        <v>98</v>
      </c>
      <c r="D253" s="36">
        <f>D113</f>
        <v>394.42644236571442</v>
      </c>
      <c r="E253" t="s">
        <v>91</v>
      </c>
      <c r="G253" t="s">
        <v>104</v>
      </c>
      <c r="H253" s="11">
        <f t="shared" ref="H253:H255" si="18">H113</f>
        <v>136.0091180571429</v>
      </c>
      <c r="I253" t="s">
        <v>74</v>
      </c>
    </row>
    <row r="254" spans="2:9">
      <c r="B254" t="s">
        <v>102</v>
      </c>
      <c r="C254" t="s">
        <v>99</v>
      </c>
      <c r="D254" s="36">
        <f t="shared" ref="D254:D255" si="19">D114</f>
        <v>1051.8038463085718</v>
      </c>
      <c r="E254" t="s">
        <v>91</v>
      </c>
      <c r="G254" t="s">
        <v>105</v>
      </c>
      <c r="H254" s="11">
        <f t="shared" si="18"/>
        <v>226.68186342857149</v>
      </c>
      <c r="I254" t="s">
        <v>74</v>
      </c>
    </row>
    <row r="255" spans="2:9">
      <c r="B255" t="s">
        <v>101</v>
      </c>
      <c r="C255" t="s">
        <v>100</v>
      </c>
      <c r="D255" s="36">
        <f t="shared" si="19"/>
        <v>1840.6567310400005</v>
      </c>
      <c r="E255" t="s">
        <v>91</v>
      </c>
      <c r="G255" t="s">
        <v>106</v>
      </c>
      <c r="H255" s="11">
        <f t="shared" si="18"/>
        <v>272.0182361142858</v>
      </c>
      <c r="I255" t="s">
        <v>74</v>
      </c>
    </row>
    <row r="256" spans="2:9">
      <c r="D256" s="36"/>
      <c r="H256" s="11"/>
    </row>
    <row r="257" spans="1:10">
      <c r="C257" s="26" t="s">
        <v>25</v>
      </c>
      <c r="D257" s="36"/>
      <c r="H257" s="11"/>
    </row>
    <row r="258" spans="1:10" ht="18.75">
      <c r="A258" s="91" t="s">
        <v>157</v>
      </c>
      <c r="B258" s="90"/>
      <c r="C258" s="90"/>
      <c r="D258" s="90"/>
      <c r="E258" s="90"/>
      <c r="F258" s="37" t="s">
        <v>158</v>
      </c>
      <c r="H258" s="11"/>
    </row>
    <row r="259" spans="1:10">
      <c r="B259" t="s">
        <v>160</v>
      </c>
      <c r="D259" s="92" t="s">
        <v>336</v>
      </c>
      <c r="E259" s="92"/>
      <c r="F259" s="92" t="s">
        <v>337</v>
      </c>
      <c r="G259" s="92"/>
      <c r="H259" s="92"/>
      <c r="I259" s="92"/>
    </row>
    <row r="260" spans="1:10" ht="15.75">
      <c r="B260" s="4" t="s">
        <v>2</v>
      </c>
      <c r="C260" s="4" t="s">
        <v>3</v>
      </c>
      <c r="D260" s="4" t="s">
        <v>4</v>
      </c>
      <c r="E260" s="4" t="s">
        <v>6</v>
      </c>
      <c r="F260" s="8" t="s">
        <v>155</v>
      </c>
      <c r="G260" s="8" t="s">
        <v>335</v>
      </c>
      <c r="H260" s="8" t="s">
        <v>156</v>
      </c>
      <c r="I260" s="8" t="s">
        <v>334</v>
      </c>
      <c r="J260" s="8" t="s">
        <v>159</v>
      </c>
    </row>
    <row r="261" spans="1:10">
      <c r="B261" s="4" t="s">
        <v>272</v>
      </c>
      <c r="C261" s="4">
        <v>0.25</v>
      </c>
      <c r="D261" s="5">
        <v>3</v>
      </c>
      <c r="E261" s="6">
        <f>C261*D261*D261/6</f>
        <v>0.375</v>
      </c>
      <c r="F261" s="5">
        <f>E261/E273</f>
        <v>7.0450097847358117E-2</v>
      </c>
      <c r="G261" s="40">
        <f>D255*1.35</f>
        <v>2484.886586904001</v>
      </c>
      <c r="H261" s="40">
        <f>F261*G261</f>
        <v>175.06050318697461</v>
      </c>
      <c r="I261" s="39">
        <v>367</v>
      </c>
      <c r="J261" s="40">
        <f>I261*F261</f>
        <v>25.855185909980428</v>
      </c>
    </row>
    <row r="262" spans="1:10">
      <c r="B262" s="4" t="s">
        <v>271</v>
      </c>
      <c r="C262" s="4">
        <v>0.25</v>
      </c>
      <c r="D262" s="5">
        <v>4.3</v>
      </c>
      <c r="E262" s="6">
        <f t="shared" ref="E262:E271" si="20">C262*D262*D262/6</f>
        <v>0.77041666666666664</v>
      </c>
      <c r="F262" s="5">
        <f>E262/E273</f>
        <v>0.14473581213307241</v>
      </c>
      <c r="G262" s="40">
        <f>G261</f>
        <v>2484.886586904001</v>
      </c>
      <c r="H262" s="40">
        <f t="shared" ref="H262:H272" si="21">F262*G262</f>
        <v>359.65207821412901</v>
      </c>
      <c r="I262" s="39">
        <f>I261</f>
        <v>367</v>
      </c>
      <c r="J262" s="40">
        <f t="shared" ref="J262:J272" si="22">I262*F262</f>
        <v>53.118043052837571</v>
      </c>
    </row>
    <row r="263" spans="1:10">
      <c r="B263" s="4" t="s">
        <v>270</v>
      </c>
      <c r="C263" s="4">
        <v>0.25</v>
      </c>
      <c r="D263" s="5">
        <v>3</v>
      </c>
      <c r="E263" s="6">
        <f t="shared" si="20"/>
        <v>0.375</v>
      </c>
      <c r="F263" s="5">
        <f>E263/E273</f>
        <v>7.0450097847358117E-2</v>
      </c>
      <c r="G263" s="40">
        <f t="shared" ref="G263:G272" si="23">G262</f>
        <v>2484.886586904001</v>
      </c>
      <c r="H263" s="40">
        <f t="shared" si="21"/>
        <v>175.06050318697461</v>
      </c>
      <c r="I263" s="39">
        <f t="shared" ref="I263:I272" si="24">I262</f>
        <v>367</v>
      </c>
      <c r="J263" s="40">
        <f t="shared" si="22"/>
        <v>25.855185909980428</v>
      </c>
    </row>
    <row r="264" spans="1:10">
      <c r="B264" s="4" t="s">
        <v>273</v>
      </c>
      <c r="C264" s="4">
        <v>0.25</v>
      </c>
      <c r="D264" s="5">
        <v>1.2</v>
      </c>
      <c r="E264" s="6">
        <f t="shared" si="20"/>
        <v>0.06</v>
      </c>
      <c r="F264" s="5">
        <f>E264/E273</f>
        <v>1.1272015655577299E-2</v>
      </c>
      <c r="G264" s="40">
        <f t="shared" si="23"/>
        <v>2484.886586904001</v>
      </c>
      <c r="H264" s="40">
        <f t="shared" si="21"/>
        <v>28.009680509915938</v>
      </c>
      <c r="I264" s="39">
        <f t="shared" si="24"/>
        <v>367</v>
      </c>
      <c r="J264" s="40">
        <f t="shared" si="22"/>
        <v>4.1368297455968683</v>
      </c>
    </row>
    <row r="265" spans="1:10">
      <c r="B265" s="4" t="s">
        <v>274</v>
      </c>
      <c r="C265" s="4">
        <v>0.25</v>
      </c>
      <c r="D265" s="5">
        <v>4.3</v>
      </c>
      <c r="E265" s="6">
        <f t="shared" si="20"/>
        <v>0.77041666666666664</v>
      </c>
      <c r="F265" s="5">
        <f>E265/E273</f>
        <v>0.14473581213307241</v>
      </c>
      <c r="G265" s="40">
        <f t="shared" si="23"/>
        <v>2484.886586904001</v>
      </c>
      <c r="H265" s="40">
        <f t="shared" si="21"/>
        <v>359.65207821412901</v>
      </c>
      <c r="I265" s="39">
        <f t="shared" si="24"/>
        <v>367</v>
      </c>
      <c r="J265" s="40">
        <f t="shared" si="22"/>
        <v>53.118043052837571</v>
      </c>
    </row>
    <row r="266" spans="1:10">
      <c r="B266" s="4" t="s">
        <v>275</v>
      </c>
      <c r="C266" s="4">
        <v>0.25</v>
      </c>
      <c r="D266" s="5">
        <v>3</v>
      </c>
      <c r="E266" s="6">
        <f t="shared" si="20"/>
        <v>0.375</v>
      </c>
      <c r="F266" s="5">
        <f>E266/E273</f>
        <v>7.0450097847358117E-2</v>
      </c>
      <c r="G266" s="40">
        <f t="shared" si="23"/>
        <v>2484.886586904001</v>
      </c>
      <c r="H266" s="40">
        <f t="shared" si="21"/>
        <v>175.06050318697461</v>
      </c>
      <c r="I266" s="39">
        <f t="shared" si="24"/>
        <v>367</v>
      </c>
      <c r="J266" s="40">
        <f t="shared" si="22"/>
        <v>25.855185909980428</v>
      </c>
    </row>
    <row r="267" spans="1:10">
      <c r="B267" s="4" t="s">
        <v>276</v>
      </c>
      <c r="C267" s="4">
        <v>0.25</v>
      </c>
      <c r="D267" s="5">
        <v>3</v>
      </c>
      <c r="E267" s="6">
        <f t="shared" si="20"/>
        <v>0.375</v>
      </c>
      <c r="F267" s="5">
        <f>E267/E273</f>
        <v>7.0450097847358117E-2</v>
      </c>
      <c r="G267" s="40">
        <f t="shared" si="23"/>
        <v>2484.886586904001</v>
      </c>
      <c r="H267" s="40">
        <f t="shared" si="21"/>
        <v>175.06050318697461</v>
      </c>
      <c r="I267" s="39">
        <f t="shared" si="24"/>
        <v>367</v>
      </c>
      <c r="J267" s="40">
        <f t="shared" si="22"/>
        <v>25.855185909980428</v>
      </c>
    </row>
    <row r="268" spans="1:10">
      <c r="B268" s="4" t="s">
        <v>277</v>
      </c>
      <c r="C268" s="4">
        <v>0.25</v>
      </c>
      <c r="D268" s="5">
        <v>2.8</v>
      </c>
      <c r="E268" s="6">
        <f t="shared" si="20"/>
        <v>0.32666666666666661</v>
      </c>
      <c r="F268" s="5">
        <f>E268/E273</f>
        <v>6.1369863013698615E-2</v>
      </c>
      <c r="G268" s="40">
        <f t="shared" si="23"/>
        <v>2484.886586904001</v>
      </c>
      <c r="H268" s="40">
        <f t="shared" si="21"/>
        <v>152.49714944287564</v>
      </c>
      <c r="I268" s="39">
        <f t="shared" si="24"/>
        <v>367</v>
      </c>
      <c r="J268" s="40">
        <f t="shared" si="22"/>
        <v>22.522739726027392</v>
      </c>
    </row>
    <row r="269" spans="1:10">
      <c r="B269" s="4" t="s">
        <v>278</v>
      </c>
      <c r="C269" s="4">
        <v>0.25</v>
      </c>
      <c r="D269" s="5">
        <v>3</v>
      </c>
      <c r="E269" s="6">
        <f t="shared" si="20"/>
        <v>0.375</v>
      </c>
      <c r="F269" s="5">
        <f>E269/E273</f>
        <v>7.0450097847358117E-2</v>
      </c>
      <c r="G269" s="40">
        <f t="shared" si="23"/>
        <v>2484.886586904001</v>
      </c>
      <c r="H269" s="40">
        <f t="shared" si="21"/>
        <v>175.06050318697461</v>
      </c>
      <c r="I269" s="39">
        <f t="shared" si="24"/>
        <v>367</v>
      </c>
      <c r="J269" s="40">
        <f t="shared" si="22"/>
        <v>25.855185909980428</v>
      </c>
    </row>
    <row r="270" spans="1:10">
      <c r="B270" s="4" t="s">
        <v>279</v>
      </c>
      <c r="C270" s="4">
        <v>0.25</v>
      </c>
      <c r="D270" s="5">
        <v>3</v>
      </c>
      <c r="E270" s="6">
        <f t="shared" si="20"/>
        <v>0.375</v>
      </c>
      <c r="F270" s="5">
        <f>E270/E273</f>
        <v>7.0450097847358117E-2</v>
      </c>
      <c r="G270" s="40">
        <f t="shared" si="23"/>
        <v>2484.886586904001</v>
      </c>
      <c r="H270" s="40">
        <f t="shared" si="21"/>
        <v>175.06050318697461</v>
      </c>
      <c r="I270" s="39">
        <f t="shared" si="24"/>
        <v>367</v>
      </c>
      <c r="J270" s="40">
        <f t="shared" si="22"/>
        <v>25.855185909980428</v>
      </c>
    </row>
    <row r="271" spans="1:10">
      <c r="B271" s="4" t="s">
        <v>280</v>
      </c>
      <c r="C271" s="4">
        <v>0.25</v>
      </c>
      <c r="D271" s="5">
        <v>4.3</v>
      </c>
      <c r="E271" s="6">
        <f t="shared" si="20"/>
        <v>0.77041666666666664</v>
      </c>
      <c r="F271" s="5">
        <f>E271/E273</f>
        <v>0.14473581213307241</v>
      </c>
      <c r="G271" s="40">
        <f t="shared" si="23"/>
        <v>2484.886586904001</v>
      </c>
      <c r="H271" s="40">
        <f t="shared" si="21"/>
        <v>359.65207821412901</v>
      </c>
      <c r="I271" s="39">
        <f t="shared" si="24"/>
        <v>367</v>
      </c>
      <c r="J271" s="40">
        <f t="shared" si="22"/>
        <v>53.118043052837571</v>
      </c>
    </row>
    <row r="272" spans="1:10">
      <c r="B272" s="4" t="s">
        <v>281</v>
      </c>
      <c r="C272" s="4">
        <v>0.25</v>
      </c>
      <c r="D272" s="5">
        <v>1.75</v>
      </c>
      <c r="E272" s="6">
        <f>C272*D270*D270/6</f>
        <v>0.375</v>
      </c>
      <c r="F272" s="5">
        <f>E272/E273</f>
        <v>7.0450097847358117E-2</v>
      </c>
      <c r="G272" s="40">
        <f t="shared" si="23"/>
        <v>2484.886586904001</v>
      </c>
      <c r="H272" s="40">
        <f t="shared" si="21"/>
        <v>175.06050318697461</v>
      </c>
      <c r="I272" s="39">
        <f t="shared" si="24"/>
        <v>367</v>
      </c>
      <c r="J272" s="40">
        <f t="shared" si="22"/>
        <v>25.855185909980428</v>
      </c>
    </row>
    <row r="273" spans="2:10">
      <c r="E273" s="33">
        <f>SUM(E261:E272)</f>
        <v>5.322916666666667</v>
      </c>
      <c r="H273" s="11">
        <f>SUM(H261:H272)</f>
        <v>2484.8865869040001</v>
      </c>
      <c r="J273" s="11">
        <f>SUM(J261:J272)</f>
        <v>366.99999999999994</v>
      </c>
    </row>
    <row r="274" spans="2:10">
      <c r="E274" s="33"/>
      <c r="H274" s="11"/>
      <c r="J274" s="11"/>
    </row>
    <row r="275" spans="2:10">
      <c r="E275" s="33"/>
      <c r="H275" s="11"/>
      <c r="J275" s="11"/>
    </row>
    <row r="276" spans="2:10">
      <c r="B276" t="s">
        <v>161</v>
      </c>
    </row>
    <row r="277" spans="2:10" ht="15.75">
      <c r="B277" s="4" t="s">
        <v>2</v>
      </c>
      <c r="C277" s="4" t="s">
        <v>3</v>
      </c>
      <c r="D277" s="4" t="s">
        <v>4</v>
      </c>
      <c r="E277" s="4" t="s">
        <v>6</v>
      </c>
      <c r="F277" s="8" t="s">
        <v>155</v>
      </c>
      <c r="G277" s="8" t="s">
        <v>165</v>
      </c>
      <c r="H277" s="8" t="s">
        <v>156</v>
      </c>
      <c r="I277" s="8" t="s">
        <v>166</v>
      </c>
      <c r="J277" s="8" t="s">
        <v>159</v>
      </c>
    </row>
    <row r="278" spans="2:10">
      <c r="B278" s="4" t="s">
        <v>272</v>
      </c>
      <c r="C278" s="4">
        <v>0.25</v>
      </c>
      <c r="D278" s="5">
        <v>3</v>
      </c>
      <c r="E278" s="6">
        <f>C278*D278*D278/6</f>
        <v>0.375</v>
      </c>
      <c r="F278" s="5">
        <f>E278/E290</f>
        <v>7.0450097847358117E-2</v>
      </c>
      <c r="G278" s="40">
        <f>D254*1.35</f>
        <v>1419.935192516572</v>
      </c>
      <c r="H278" s="40">
        <f>F278*G278</f>
        <v>100.03457324969978</v>
      </c>
      <c r="I278" s="40">
        <v>1061</v>
      </c>
      <c r="J278" s="40">
        <f>I278*F278</f>
        <v>74.74755381604696</v>
      </c>
    </row>
    <row r="279" spans="2:10">
      <c r="B279" s="4" t="s">
        <v>271</v>
      </c>
      <c r="C279" s="4">
        <v>0.25</v>
      </c>
      <c r="D279" s="5">
        <v>4.3</v>
      </c>
      <c r="E279" s="6">
        <f t="shared" ref="E279:E288" si="25">C279*D279*D279/6</f>
        <v>0.77041666666666664</v>
      </c>
      <c r="F279" s="5">
        <f>E279/E290</f>
        <v>0.14473581213307241</v>
      </c>
      <c r="G279" s="40">
        <f>G278</f>
        <v>1419.935192516572</v>
      </c>
      <c r="H279" s="40">
        <f t="shared" ref="H279:H289" si="26">F279*G279</f>
        <v>205.51547326521657</v>
      </c>
      <c r="I279" s="40">
        <f>I278</f>
        <v>1061</v>
      </c>
      <c r="J279" s="40">
        <f t="shared" ref="J279:J289" si="27">I279*F279</f>
        <v>153.56469667318981</v>
      </c>
    </row>
    <row r="280" spans="2:10">
      <c r="B280" s="4" t="s">
        <v>270</v>
      </c>
      <c r="C280" s="4">
        <v>0.25</v>
      </c>
      <c r="D280" s="5">
        <v>3</v>
      </c>
      <c r="E280" s="6">
        <f t="shared" si="25"/>
        <v>0.375</v>
      </c>
      <c r="F280" s="5">
        <f>E280/E290</f>
        <v>7.0450097847358117E-2</v>
      </c>
      <c r="G280" s="40">
        <f t="shared" ref="G280:G289" si="28">G279</f>
        <v>1419.935192516572</v>
      </c>
      <c r="H280" s="40">
        <f t="shared" si="26"/>
        <v>100.03457324969978</v>
      </c>
      <c r="I280" s="40">
        <f t="shared" ref="I280:I289" si="29">I279</f>
        <v>1061</v>
      </c>
      <c r="J280" s="40">
        <f t="shared" si="27"/>
        <v>74.74755381604696</v>
      </c>
    </row>
    <row r="281" spans="2:10">
      <c r="B281" s="4" t="s">
        <v>273</v>
      </c>
      <c r="C281" s="4">
        <v>0.25</v>
      </c>
      <c r="D281" s="5">
        <v>1.2</v>
      </c>
      <c r="E281" s="6">
        <f t="shared" si="25"/>
        <v>0.06</v>
      </c>
      <c r="F281" s="5">
        <f>E281/E290</f>
        <v>1.1272015655577299E-2</v>
      </c>
      <c r="G281" s="40">
        <f t="shared" si="28"/>
        <v>1419.935192516572</v>
      </c>
      <c r="H281" s="40">
        <f t="shared" si="26"/>
        <v>16.005531719951964</v>
      </c>
      <c r="I281" s="40">
        <f t="shared" si="29"/>
        <v>1061</v>
      </c>
      <c r="J281" s="40">
        <f t="shared" si="27"/>
        <v>11.959608610567514</v>
      </c>
    </row>
    <row r="282" spans="2:10">
      <c r="B282" s="4" t="s">
        <v>274</v>
      </c>
      <c r="C282" s="4">
        <v>0.25</v>
      </c>
      <c r="D282" s="5">
        <v>4.3</v>
      </c>
      <c r="E282" s="6">
        <f t="shared" si="25"/>
        <v>0.77041666666666664</v>
      </c>
      <c r="F282" s="5">
        <f>E282/E290</f>
        <v>0.14473581213307241</v>
      </c>
      <c r="G282" s="40">
        <f t="shared" si="28"/>
        <v>1419.935192516572</v>
      </c>
      <c r="H282" s="40">
        <f t="shared" si="26"/>
        <v>205.51547326521657</v>
      </c>
      <c r="I282" s="40">
        <f t="shared" si="29"/>
        <v>1061</v>
      </c>
      <c r="J282" s="40">
        <f t="shared" si="27"/>
        <v>153.56469667318981</v>
      </c>
    </row>
    <row r="283" spans="2:10">
      <c r="B283" s="4" t="s">
        <v>275</v>
      </c>
      <c r="C283" s="4">
        <v>0.25</v>
      </c>
      <c r="D283" s="5">
        <v>3</v>
      </c>
      <c r="E283" s="6">
        <f t="shared" si="25"/>
        <v>0.375</v>
      </c>
      <c r="F283" s="5">
        <f>E283/E290</f>
        <v>7.0450097847358117E-2</v>
      </c>
      <c r="G283" s="40">
        <f t="shared" si="28"/>
        <v>1419.935192516572</v>
      </c>
      <c r="H283" s="40">
        <f t="shared" si="26"/>
        <v>100.03457324969978</v>
      </c>
      <c r="I283" s="40">
        <f t="shared" si="29"/>
        <v>1061</v>
      </c>
      <c r="J283" s="40">
        <f t="shared" si="27"/>
        <v>74.74755381604696</v>
      </c>
    </row>
    <row r="284" spans="2:10">
      <c r="B284" s="4" t="s">
        <v>276</v>
      </c>
      <c r="C284" s="4">
        <v>0.25</v>
      </c>
      <c r="D284" s="5">
        <v>3</v>
      </c>
      <c r="E284" s="6">
        <f t="shared" si="25"/>
        <v>0.375</v>
      </c>
      <c r="F284" s="5">
        <f>E284/E290</f>
        <v>7.0450097847358117E-2</v>
      </c>
      <c r="G284" s="40">
        <f t="shared" si="28"/>
        <v>1419.935192516572</v>
      </c>
      <c r="H284" s="40">
        <f t="shared" si="26"/>
        <v>100.03457324969978</v>
      </c>
      <c r="I284" s="40">
        <f t="shared" si="29"/>
        <v>1061</v>
      </c>
      <c r="J284" s="40">
        <f t="shared" si="27"/>
        <v>74.74755381604696</v>
      </c>
    </row>
    <row r="285" spans="2:10">
      <c r="B285" s="4" t="s">
        <v>277</v>
      </c>
      <c r="C285" s="4">
        <v>0.25</v>
      </c>
      <c r="D285" s="5">
        <v>2.8</v>
      </c>
      <c r="E285" s="6">
        <f t="shared" si="25"/>
        <v>0.32666666666666661</v>
      </c>
      <c r="F285" s="5">
        <f>E285/E290</f>
        <v>6.1369863013698615E-2</v>
      </c>
      <c r="G285" s="40">
        <f t="shared" si="28"/>
        <v>1419.935192516572</v>
      </c>
      <c r="H285" s="40">
        <f t="shared" si="26"/>
        <v>87.141228253071787</v>
      </c>
      <c r="I285" s="40">
        <f t="shared" si="29"/>
        <v>1061</v>
      </c>
      <c r="J285" s="40">
        <f t="shared" si="27"/>
        <v>65.113424657534225</v>
      </c>
    </row>
    <row r="286" spans="2:10">
      <c r="B286" s="4" t="s">
        <v>278</v>
      </c>
      <c r="C286" s="4">
        <v>0.25</v>
      </c>
      <c r="D286" s="5">
        <v>3</v>
      </c>
      <c r="E286" s="6">
        <f t="shared" si="25"/>
        <v>0.375</v>
      </c>
      <c r="F286" s="5">
        <f>E286/E290</f>
        <v>7.0450097847358117E-2</v>
      </c>
      <c r="G286" s="40">
        <f t="shared" si="28"/>
        <v>1419.935192516572</v>
      </c>
      <c r="H286" s="40">
        <f t="shared" si="26"/>
        <v>100.03457324969978</v>
      </c>
      <c r="I286" s="40">
        <f t="shared" si="29"/>
        <v>1061</v>
      </c>
      <c r="J286" s="40">
        <f t="shared" si="27"/>
        <v>74.74755381604696</v>
      </c>
    </row>
    <row r="287" spans="2:10">
      <c r="B287" s="4" t="s">
        <v>279</v>
      </c>
      <c r="C287" s="4">
        <v>0.25</v>
      </c>
      <c r="D287" s="5">
        <v>3</v>
      </c>
      <c r="E287" s="6">
        <f t="shared" si="25"/>
        <v>0.375</v>
      </c>
      <c r="F287" s="5">
        <f>E287/E290</f>
        <v>7.0450097847358117E-2</v>
      </c>
      <c r="G287" s="40">
        <f t="shared" si="28"/>
        <v>1419.935192516572</v>
      </c>
      <c r="H287" s="40">
        <f t="shared" si="26"/>
        <v>100.03457324969978</v>
      </c>
      <c r="I287" s="40">
        <f t="shared" si="29"/>
        <v>1061</v>
      </c>
      <c r="J287" s="40">
        <f t="shared" si="27"/>
        <v>74.74755381604696</v>
      </c>
    </row>
    <row r="288" spans="2:10">
      <c r="B288" s="4" t="s">
        <v>280</v>
      </c>
      <c r="C288" s="4">
        <v>0.25</v>
      </c>
      <c r="D288" s="5">
        <v>4.3</v>
      </c>
      <c r="E288" s="6">
        <f t="shared" si="25"/>
        <v>0.77041666666666664</v>
      </c>
      <c r="F288" s="5">
        <f>E288/E290</f>
        <v>0.14473581213307241</v>
      </c>
      <c r="G288" s="40">
        <f t="shared" si="28"/>
        <v>1419.935192516572</v>
      </c>
      <c r="H288" s="40">
        <f t="shared" si="26"/>
        <v>205.51547326521657</v>
      </c>
      <c r="I288" s="40">
        <f t="shared" si="29"/>
        <v>1061</v>
      </c>
      <c r="J288" s="40">
        <f t="shared" si="27"/>
        <v>153.56469667318981</v>
      </c>
    </row>
    <row r="289" spans="2:10">
      <c r="B289" s="4" t="s">
        <v>281</v>
      </c>
      <c r="C289" s="4">
        <v>0.25</v>
      </c>
      <c r="D289" s="5">
        <v>1.75</v>
      </c>
      <c r="E289" s="6">
        <f>C289*D287*D287/6</f>
        <v>0.375</v>
      </c>
      <c r="F289" s="5">
        <f>E289/E290</f>
        <v>7.0450097847358117E-2</v>
      </c>
      <c r="G289" s="40">
        <f t="shared" si="28"/>
        <v>1419.935192516572</v>
      </c>
      <c r="H289" s="40">
        <f t="shared" si="26"/>
        <v>100.03457324969978</v>
      </c>
      <c r="I289" s="40">
        <f t="shared" si="29"/>
        <v>1061</v>
      </c>
      <c r="J289" s="40">
        <f t="shared" si="27"/>
        <v>74.74755381604696</v>
      </c>
    </row>
    <row r="290" spans="2:10">
      <c r="E290" s="33">
        <f>SUM(E278:E289)</f>
        <v>5.322916666666667</v>
      </c>
      <c r="H290" s="11">
        <f>SUM(H278:H289)</f>
        <v>1419.935192516572</v>
      </c>
      <c r="I290" s="10"/>
      <c r="J290" s="11">
        <f>SUM(J278:J289)</f>
        <v>1061</v>
      </c>
    </row>
    <row r="291" spans="2:10">
      <c r="H291" s="10"/>
      <c r="I291" s="10"/>
      <c r="J291" s="10"/>
    </row>
    <row r="292" spans="2:10">
      <c r="B292" t="s">
        <v>162</v>
      </c>
      <c r="H292" s="10"/>
      <c r="I292" s="10"/>
      <c r="J292" s="10"/>
    </row>
    <row r="293" spans="2:10" ht="15.75">
      <c r="B293" s="4" t="s">
        <v>2</v>
      </c>
      <c r="C293" s="4" t="s">
        <v>3</v>
      </c>
      <c r="D293" s="4" t="s">
        <v>4</v>
      </c>
      <c r="E293" s="4" t="s">
        <v>6</v>
      </c>
      <c r="F293" s="8" t="s">
        <v>155</v>
      </c>
      <c r="G293" s="8" t="s">
        <v>164</v>
      </c>
      <c r="H293" s="8" t="s">
        <v>156</v>
      </c>
      <c r="I293" s="8" t="s">
        <v>163</v>
      </c>
      <c r="J293" s="8" t="s">
        <v>159</v>
      </c>
    </row>
    <row r="294" spans="2:10">
      <c r="B294" s="4" t="s">
        <v>272</v>
      </c>
      <c r="C294" s="4">
        <v>0.25</v>
      </c>
      <c r="D294" s="5">
        <v>3</v>
      </c>
      <c r="E294" s="6">
        <f>C294*D294*D294/6</f>
        <v>0.375</v>
      </c>
      <c r="F294" s="5">
        <f>E294/E306</f>
        <v>7.0450097847358117E-2</v>
      </c>
      <c r="G294" s="40">
        <f>D253*1.35</f>
        <v>532.4756971937145</v>
      </c>
      <c r="H294" s="40">
        <f>F294*G294</f>
        <v>37.512964968637419</v>
      </c>
      <c r="I294" s="40">
        <v>825</v>
      </c>
      <c r="J294" s="40">
        <f>I294*F294</f>
        <v>58.121330724070447</v>
      </c>
    </row>
    <row r="295" spans="2:10">
      <c r="B295" s="4" t="s">
        <v>271</v>
      </c>
      <c r="C295" s="4">
        <v>0.25</v>
      </c>
      <c r="D295" s="5">
        <v>4.3</v>
      </c>
      <c r="E295" s="6">
        <f t="shared" ref="E295:E304" si="30">C295*D295*D295/6</f>
        <v>0.77041666666666664</v>
      </c>
      <c r="F295" s="5">
        <f>E295/E306</f>
        <v>0.14473581213307241</v>
      </c>
      <c r="G295" s="40">
        <f>G294</f>
        <v>532.4756971937145</v>
      </c>
      <c r="H295" s="40">
        <f t="shared" ref="H295:H305" si="31">F295*G295</f>
        <v>77.068302474456218</v>
      </c>
      <c r="I295" s="40">
        <f>I294</f>
        <v>825</v>
      </c>
      <c r="J295" s="40">
        <f t="shared" ref="J295:J305" si="32">I295*F295</f>
        <v>119.40704500978474</v>
      </c>
    </row>
    <row r="296" spans="2:10">
      <c r="B296" s="4" t="s">
        <v>270</v>
      </c>
      <c r="C296" s="4">
        <v>0.25</v>
      </c>
      <c r="D296" s="5">
        <v>3</v>
      </c>
      <c r="E296" s="6">
        <f t="shared" si="30"/>
        <v>0.375</v>
      </c>
      <c r="F296" s="5">
        <f>E296/E306</f>
        <v>7.0450097847358117E-2</v>
      </c>
      <c r="G296" s="40">
        <f t="shared" ref="G296:G305" si="33">G295</f>
        <v>532.4756971937145</v>
      </c>
      <c r="H296" s="40">
        <f t="shared" si="31"/>
        <v>37.512964968637419</v>
      </c>
      <c r="I296" s="40">
        <f t="shared" ref="I296:I305" si="34">I295</f>
        <v>825</v>
      </c>
      <c r="J296" s="40">
        <f t="shared" si="32"/>
        <v>58.121330724070447</v>
      </c>
    </row>
    <row r="297" spans="2:10">
      <c r="B297" s="4" t="s">
        <v>273</v>
      </c>
      <c r="C297" s="4">
        <v>0.25</v>
      </c>
      <c r="D297" s="5">
        <v>1.2</v>
      </c>
      <c r="E297" s="6">
        <f t="shared" si="30"/>
        <v>0.06</v>
      </c>
      <c r="F297" s="5">
        <f>E297/E306</f>
        <v>1.1272015655577299E-2</v>
      </c>
      <c r="G297" s="40">
        <f t="shared" si="33"/>
        <v>532.4756971937145</v>
      </c>
      <c r="H297" s="40">
        <f t="shared" si="31"/>
        <v>6.002074394981987</v>
      </c>
      <c r="I297" s="40">
        <f t="shared" si="34"/>
        <v>825</v>
      </c>
      <c r="J297" s="40">
        <f t="shared" si="32"/>
        <v>9.2994129158512724</v>
      </c>
    </row>
    <row r="298" spans="2:10">
      <c r="B298" s="4" t="s">
        <v>274</v>
      </c>
      <c r="C298" s="4">
        <v>0.25</v>
      </c>
      <c r="D298" s="5">
        <v>4.3</v>
      </c>
      <c r="E298" s="6">
        <f t="shared" si="30"/>
        <v>0.77041666666666664</v>
      </c>
      <c r="F298" s="5">
        <f>E298/E306</f>
        <v>0.14473581213307241</v>
      </c>
      <c r="G298" s="40">
        <f t="shared" si="33"/>
        <v>532.4756971937145</v>
      </c>
      <c r="H298" s="40">
        <f t="shared" si="31"/>
        <v>77.068302474456218</v>
      </c>
      <c r="I298" s="40">
        <f t="shared" si="34"/>
        <v>825</v>
      </c>
      <c r="J298" s="40">
        <f t="shared" si="32"/>
        <v>119.40704500978474</v>
      </c>
    </row>
    <row r="299" spans="2:10">
      <c r="B299" s="4" t="s">
        <v>275</v>
      </c>
      <c r="C299" s="4">
        <v>0.25</v>
      </c>
      <c r="D299" s="5">
        <v>3</v>
      </c>
      <c r="E299" s="6">
        <f t="shared" si="30"/>
        <v>0.375</v>
      </c>
      <c r="F299" s="5">
        <f>E299/E306</f>
        <v>7.0450097847358117E-2</v>
      </c>
      <c r="G299" s="40">
        <f t="shared" si="33"/>
        <v>532.4756971937145</v>
      </c>
      <c r="H299" s="40">
        <f t="shared" si="31"/>
        <v>37.512964968637419</v>
      </c>
      <c r="I299" s="40">
        <f t="shared" si="34"/>
        <v>825</v>
      </c>
      <c r="J299" s="40">
        <f t="shared" si="32"/>
        <v>58.121330724070447</v>
      </c>
    </row>
    <row r="300" spans="2:10">
      <c r="B300" s="4" t="s">
        <v>276</v>
      </c>
      <c r="C300" s="4">
        <v>0.25</v>
      </c>
      <c r="D300" s="5">
        <v>3</v>
      </c>
      <c r="E300" s="6">
        <f t="shared" si="30"/>
        <v>0.375</v>
      </c>
      <c r="F300" s="5">
        <f>E300/E306</f>
        <v>7.0450097847358117E-2</v>
      </c>
      <c r="G300" s="40">
        <f t="shared" si="33"/>
        <v>532.4756971937145</v>
      </c>
      <c r="H300" s="40">
        <f t="shared" si="31"/>
        <v>37.512964968637419</v>
      </c>
      <c r="I300" s="40">
        <f t="shared" si="34"/>
        <v>825</v>
      </c>
      <c r="J300" s="40">
        <f t="shared" si="32"/>
        <v>58.121330724070447</v>
      </c>
    </row>
    <row r="301" spans="2:10">
      <c r="B301" s="4" t="s">
        <v>277</v>
      </c>
      <c r="C301" s="4">
        <v>0.25</v>
      </c>
      <c r="D301" s="5">
        <v>2.8</v>
      </c>
      <c r="E301" s="6">
        <f t="shared" si="30"/>
        <v>0.32666666666666661</v>
      </c>
      <c r="F301" s="5">
        <f>E301/E306</f>
        <v>6.1369863013698615E-2</v>
      </c>
      <c r="G301" s="40">
        <f t="shared" si="33"/>
        <v>532.4756971937145</v>
      </c>
      <c r="H301" s="40">
        <f t="shared" si="31"/>
        <v>32.677960594901926</v>
      </c>
      <c r="I301" s="40">
        <f t="shared" si="34"/>
        <v>825</v>
      </c>
      <c r="J301" s="40">
        <f t="shared" si="32"/>
        <v>50.630136986301359</v>
      </c>
    </row>
    <row r="302" spans="2:10">
      <c r="B302" s="4" t="s">
        <v>278</v>
      </c>
      <c r="C302" s="4">
        <v>0.25</v>
      </c>
      <c r="D302" s="5">
        <v>3</v>
      </c>
      <c r="E302" s="6">
        <f t="shared" si="30"/>
        <v>0.375</v>
      </c>
      <c r="F302" s="5">
        <f>E302/E306</f>
        <v>7.0450097847358117E-2</v>
      </c>
      <c r="G302" s="40">
        <f t="shared" si="33"/>
        <v>532.4756971937145</v>
      </c>
      <c r="H302" s="40">
        <f t="shared" si="31"/>
        <v>37.512964968637419</v>
      </c>
      <c r="I302" s="40">
        <f t="shared" si="34"/>
        <v>825</v>
      </c>
      <c r="J302" s="40">
        <f t="shared" si="32"/>
        <v>58.121330724070447</v>
      </c>
    </row>
    <row r="303" spans="2:10">
      <c r="B303" s="4" t="s">
        <v>279</v>
      </c>
      <c r="C303" s="4">
        <v>0.25</v>
      </c>
      <c r="D303" s="5">
        <v>3</v>
      </c>
      <c r="E303" s="6">
        <f t="shared" si="30"/>
        <v>0.375</v>
      </c>
      <c r="F303" s="5">
        <f>E303/E306</f>
        <v>7.0450097847358117E-2</v>
      </c>
      <c r="G303" s="40">
        <f t="shared" si="33"/>
        <v>532.4756971937145</v>
      </c>
      <c r="H303" s="40">
        <f t="shared" si="31"/>
        <v>37.512964968637419</v>
      </c>
      <c r="I303" s="40">
        <f t="shared" si="34"/>
        <v>825</v>
      </c>
      <c r="J303" s="40">
        <f t="shared" si="32"/>
        <v>58.121330724070447</v>
      </c>
    </row>
    <row r="304" spans="2:10">
      <c r="B304" s="4" t="s">
        <v>280</v>
      </c>
      <c r="C304" s="4">
        <v>0.25</v>
      </c>
      <c r="D304" s="5">
        <v>4.3</v>
      </c>
      <c r="E304" s="6">
        <f t="shared" si="30"/>
        <v>0.77041666666666664</v>
      </c>
      <c r="F304" s="5">
        <f>E304/E306</f>
        <v>0.14473581213307241</v>
      </c>
      <c r="G304" s="40">
        <f t="shared" si="33"/>
        <v>532.4756971937145</v>
      </c>
      <c r="H304" s="40">
        <f t="shared" si="31"/>
        <v>77.068302474456218</v>
      </c>
      <c r="I304" s="40">
        <f t="shared" si="34"/>
        <v>825</v>
      </c>
      <c r="J304" s="40">
        <f t="shared" si="32"/>
        <v>119.40704500978474</v>
      </c>
    </row>
    <row r="305" spans="1:10">
      <c r="B305" s="4" t="s">
        <v>281</v>
      </c>
      <c r="C305" s="4">
        <v>0.25</v>
      </c>
      <c r="D305" s="5">
        <v>1.75</v>
      </c>
      <c r="E305" s="6">
        <f>C305*D303*D303/6</f>
        <v>0.375</v>
      </c>
      <c r="F305" s="5">
        <f>E305/E306</f>
        <v>7.0450097847358117E-2</v>
      </c>
      <c r="G305" s="40">
        <f t="shared" si="33"/>
        <v>532.4756971937145</v>
      </c>
      <c r="H305" s="40">
        <f t="shared" si="31"/>
        <v>37.512964968637419</v>
      </c>
      <c r="I305" s="40">
        <f t="shared" si="34"/>
        <v>825</v>
      </c>
      <c r="J305" s="40">
        <f t="shared" si="32"/>
        <v>58.121330724070447</v>
      </c>
    </row>
    <row r="306" spans="1:10">
      <c r="E306" s="33">
        <f>SUM(E294:E305)</f>
        <v>5.322916666666667</v>
      </c>
      <c r="H306" s="11">
        <f>SUM(H294:H305)</f>
        <v>532.47569719371461</v>
      </c>
      <c r="I306" s="10"/>
      <c r="J306" s="11">
        <f>SUM(J294:J305)</f>
        <v>825</v>
      </c>
    </row>
    <row r="309" spans="1:10">
      <c r="C309" s="26" t="s">
        <v>26</v>
      </c>
      <c r="D309" s="36"/>
      <c r="H309" s="11"/>
    </row>
    <row r="310" spans="1:10" ht="18.75">
      <c r="A310" s="37" t="s">
        <v>168</v>
      </c>
      <c r="B310" s="90"/>
      <c r="C310" s="90"/>
      <c r="D310" s="90"/>
      <c r="E310" s="90"/>
      <c r="F310" s="37" t="s">
        <v>167</v>
      </c>
      <c r="H310" s="11"/>
    </row>
    <row r="311" spans="1:10">
      <c r="B311" t="s">
        <v>160</v>
      </c>
      <c r="E311" s="92" t="s">
        <v>336</v>
      </c>
      <c r="F311" s="92"/>
      <c r="G311" s="92" t="s">
        <v>337</v>
      </c>
      <c r="H311" s="92"/>
      <c r="I311" s="92"/>
      <c r="J311" s="92"/>
    </row>
    <row r="312" spans="1:10" ht="15.75">
      <c r="B312" s="4" t="s">
        <v>2</v>
      </c>
      <c r="C312" s="4" t="s">
        <v>3</v>
      </c>
      <c r="D312" s="4" t="s">
        <v>4</v>
      </c>
      <c r="E312" s="4" t="s">
        <v>169</v>
      </c>
      <c r="F312" s="8" t="s">
        <v>155</v>
      </c>
      <c r="G312" s="8" t="s">
        <v>335</v>
      </c>
      <c r="H312" s="8" t="s">
        <v>156</v>
      </c>
      <c r="I312" s="8" t="s">
        <v>334</v>
      </c>
      <c r="J312" s="8" t="s">
        <v>159</v>
      </c>
    </row>
    <row r="313" spans="1:10">
      <c r="B313" s="4" t="s">
        <v>284</v>
      </c>
      <c r="C313" s="4">
        <v>0.25</v>
      </c>
      <c r="D313" s="5">
        <v>3</v>
      </c>
      <c r="E313" s="6">
        <f>C313*D313*D313/6</f>
        <v>0.375</v>
      </c>
      <c r="F313" s="5">
        <f>E313/E325</f>
        <v>7.2386544145738238E-2</v>
      </c>
      <c r="G313" s="40">
        <f>G261</f>
        <v>2484.886586904001</v>
      </c>
      <c r="H313" s="40">
        <f>F313*G313</f>
        <v>179.87235262007928</v>
      </c>
      <c r="I313" s="40">
        <v>1179</v>
      </c>
      <c r="J313" s="40">
        <f>I313*F313</f>
        <v>85.343735547825389</v>
      </c>
    </row>
    <row r="314" spans="1:10">
      <c r="B314" s="4" t="s">
        <v>285</v>
      </c>
      <c r="C314" s="4">
        <v>0.25</v>
      </c>
      <c r="D314" s="5">
        <v>2.2999999999999998</v>
      </c>
      <c r="E314" s="6">
        <f t="shared" ref="E314:E324" si="35">C314*D314*D314/6</f>
        <v>0.22041666666666662</v>
      </c>
      <c r="F314" s="5">
        <f>E314/E325</f>
        <v>4.2547202058995023E-2</v>
      </c>
      <c r="G314" s="40">
        <f>G313</f>
        <v>2484.886586904001</v>
      </c>
      <c r="H314" s="40">
        <f t="shared" ref="H314:H324" si="36">F314*G314</f>
        <v>105.72497170669102</v>
      </c>
      <c r="I314" s="40">
        <f>I313</f>
        <v>1179</v>
      </c>
      <c r="J314" s="40">
        <f t="shared" ref="J314:J324" si="37">I314*F314</f>
        <v>50.163151227555133</v>
      </c>
    </row>
    <row r="315" spans="1:10">
      <c r="B315" s="4" t="s">
        <v>286</v>
      </c>
      <c r="C315" s="4">
        <v>0.25</v>
      </c>
      <c r="D315" s="5">
        <v>5</v>
      </c>
      <c r="E315" s="6">
        <f t="shared" si="35"/>
        <v>1.0416666666666667</v>
      </c>
      <c r="F315" s="5">
        <f>E315/E325</f>
        <v>0.20107373373816179</v>
      </c>
      <c r="G315" s="40">
        <f t="shared" ref="G315:G324" si="38">G314</f>
        <v>2484.886586904001</v>
      </c>
      <c r="H315" s="40">
        <f t="shared" si="36"/>
        <v>499.64542394466469</v>
      </c>
      <c r="I315" s="40">
        <f t="shared" ref="I315:I324" si="39">I314</f>
        <v>1179</v>
      </c>
      <c r="J315" s="40">
        <f t="shared" si="37"/>
        <v>237.06593207729276</v>
      </c>
    </row>
    <row r="316" spans="1:10">
      <c r="B316" s="4" t="s">
        <v>287</v>
      </c>
      <c r="C316" s="4">
        <v>0.25</v>
      </c>
      <c r="D316" s="5">
        <v>3</v>
      </c>
      <c r="E316" s="6">
        <f t="shared" si="35"/>
        <v>0.375</v>
      </c>
      <c r="F316" s="5">
        <f>E316/E325</f>
        <v>7.2386544145738238E-2</v>
      </c>
      <c r="G316" s="40">
        <f t="shared" si="38"/>
        <v>2484.886586904001</v>
      </c>
      <c r="H316" s="40">
        <f t="shared" si="36"/>
        <v>179.87235262007928</v>
      </c>
      <c r="I316" s="40">
        <f t="shared" si="39"/>
        <v>1179</v>
      </c>
      <c r="J316" s="40">
        <f t="shared" si="37"/>
        <v>85.343735547825389</v>
      </c>
    </row>
    <row r="317" spans="1:10">
      <c r="B317" s="4" t="s">
        <v>288</v>
      </c>
      <c r="C317" s="4">
        <v>0.25</v>
      </c>
      <c r="D317" s="5">
        <v>2.2999999999999998</v>
      </c>
      <c r="E317" s="6">
        <f t="shared" si="35"/>
        <v>0.22041666666666662</v>
      </c>
      <c r="F317" s="5">
        <f>E317/E325</f>
        <v>4.2547202058995023E-2</v>
      </c>
      <c r="G317" s="40">
        <f t="shared" si="38"/>
        <v>2484.886586904001</v>
      </c>
      <c r="H317" s="40">
        <f t="shared" si="36"/>
        <v>105.72497170669102</v>
      </c>
      <c r="I317" s="40">
        <f t="shared" si="39"/>
        <v>1179</v>
      </c>
      <c r="J317" s="40">
        <f t="shared" si="37"/>
        <v>50.163151227555133</v>
      </c>
    </row>
    <row r="318" spans="1:10">
      <c r="B318" s="4" t="s">
        <v>289</v>
      </c>
      <c r="C318" s="4">
        <v>0.25</v>
      </c>
      <c r="D318" s="5">
        <v>3.1</v>
      </c>
      <c r="E318" s="6">
        <f t="shared" si="35"/>
        <v>0.4004166666666667</v>
      </c>
      <c r="F318" s="5">
        <f>E318/E325</f>
        <v>7.72927432489494E-2</v>
      </c>
      <c r="G318" s="40">
        <f t="shared" si="38"/>
        <v>2484.886586904001</v>
      </c>
      <c r="H318" s="40">
        <f t="shared" si="36"/>
        <v>192.06370096432914</v>
      </c>
      <c r="I318" s="40">
        <f t="shared" si="39"/>
        <v>1179</v>
      </c>
      <c r="J318" s="40">
        <f t="shared" si="37"/>
        <v>91.128144290511344</v>
      </c>
    </row>
    <row r="319" spans="1:10">
      <c r="B319" s="4" t="s">
        <v>290</v>
      </c>
      <c r="C319" s="4">
        <v>0.25</v>
      </c>
      <c r="D319" s="5">
        <v>3</v>
      </c>
      <c r="E319" s="6">
        <f t="shared" si="35"/>
        <v>0.375</v>
      </c>
      <c r="F319" s="5">
        <f>E319/E325</f>
        <v>7.2386544145738238E-2</v>
      </c>
      <c r="G319" s="40">
        <f t="shared" si="38"/>
        <v>2484.886586904001</v>
      </c>
      <c r="H319" s="40">
        <f t="shared" si="36"/>
        <v>179.87235262007928</v>
      </c>
      <c r="I319" s="40">
        <f t="shared" si="39"/>
        <v>1179</v>
      </c>
      <c r="J319" s="40">
        <f t="shared" si="37"/>
        <v>85.343735547825389</v>
      </c>
    </row>
    <row r="320" spans="1:10">
      <c r="B320" s="4" t="s">
        <v>291</v>
      </c>
      <c r="C320" s="4">
        <v>0.25</v>
      </c>
      <c r="D320" s="5">
        <v>2.2999999999999998</v>
      </c>
      <c r="E320" s="6">
        <f t="shared" si="35"/>
        <v>0.22041666666666662</v>
      </c>
      <c r="F320" s="5">
        <f>E320/E325</f>
        <v>4.2547202058995023E-2</v>
      </c>
      <c r="G320" s="40">
        <f t="shared" si="38"/>
        <v>2484.886586904001</v>
      </c>
      <c r="H320" s="40">
        <f t="shared" si="36"/>
        <v>105.72497170669102</v>
      </c>
      <c r="I320" s="40">
        <f t="shared" si="39"/>
        <v>1179</v>
      </c>
      <c r="J320" s="40">
        <f t="shared" si="37"/>
        <v>50.163151227555133</v>
      </c>
    </row>
    <row r="321" spans="2:10">
      <c r="B321" s="4" t="s">
        <v>292</v>
      </c>
      <c r="C321" s="4">
        <v>0.25</v>
      </c>
      <c r="D321" s="5">
        <v>2.75</v>
      </c>
      <c r="E321" s="6">
        <f t="shared" si="35"/>
        <v>0.31510416666666669</v>
      </c>
      <c r="F321" s="5">
        <f>E321/E325</f>
        <v>6.082480445579394E-2</v>
      </c>
      <c r="G321" s="40">
        <f t="shared" si="38"/>
        <v>2484.886586904001</v>
      </c>
      <c r="H321" s="40">
        <f t="shared" si="36"/>
        <v>151.14274074326107</v>
      </c>
      <c r="I321" s="40">
        <f t="shared" si="39"/>
        <v>1179</v>
      </c>
      <c r="J321" s="40">
        <f t="shared" si="37"/>
        <v>71.712444453381053</v>
      </c>
    </row>
    <row r="322" spans="2:10">
      <c r="B322" s="4" t="s">
        <v>293</v>
      </c>
      <c r="C322" s="4">
        <v>0.25</v>
      </c>
      <c r="D322" s="5">
        <v>3</v>
      </c>
      <c r="E322" s="6">
        <f t="shared" si="35"/>
        <v>0.375</v>
      </c>
      <c r="F322" s="5">
        <f>E322/E325</f>
        <v>7.2386544145738238E-2</v>
      </c>
      <c r="G322" s="40">
        <f t="shared" si="38"/>
        <v>2484.886586904001</v>
      </c>
      <c r="H322" s="40">
        <f t="shared" si="36"/>
        <v>179.87235262007928</v>
      </c>
      <c r="I322" s="40">
        <f t="shared" si="39"/>
        <v>1179</v>
      </c>
      <c r="J322" s="40">
        <f t="shared" si="37"/>
        <v>85.343735547825389</v>
      </c>
    </row>
    <row r="323" spans="2:10">
      <c r="B323" s="4" t="s">
        <v>294</v>
      </c>
      <c r="C323" s="4">
        <v>0.25</v>
      </c>
      <c r="D323" s="5">
        <v>2.2999999999999998</v>
      </c>
      <c r="E323" s="6">
        <f t="shared" si="35"/>
        <v>0.22041666666666662</v>
      </c>
      <c r="F323" s="5">
        <f>E323/E325</f>
        <v>4.2547202058995023E-2</v>
      </c>
      <c r="G323" s="40">
        <f t="shared" si="38"/>
        <v>2484.886586904001</v>
      </c>
      <c r="H323" s="40">
        <f t="shared" si="36"/>
        <v>105.72497170669102</v>
      </c>
      <c r="I323" s="40">
        <f t="shared" si="39"/>
        <v>1179</v>
      </c>
      <c r="J323" s="40">
        <f t="shared" si="37"/>
        <v>50.163151227555133</v>
      </c>
    </row>
    <row r="324" spans="2:10">
      <c r="B324" s="4" t="s">
        <v>295</v>
      </c>
      <c r="C324" s="4">
        <v>0.25</v>
      </c>
      <c r="D324" s="5">
        <v>5</v>
      </c>
      <c r="E324" s="6">
        <f t="shared" si="35"/>
        <v>1.0416666666666667</v>
      </c>
      <c r="F324" s="5">
        <f>E324/E325</f>
        <v>0.20107373373816179</v>
      </c>
      <c r="G324" s="40">
        <f t="shared" si="38"/>
        <v>2484.886586904001</v>
      </c>
      <c r="H324" s="40">
        <f t="shared" si="36"/>
        <v>499.64542394466469</v>
      </c>
      <c r="I324" s="40">
        <f t="shared" si="39"/>
        <v>1179</v>
      </c>
      <c r="J324" s="40">
        <f t="shared" si="37"/>
        <v>237.06593207729276</v>
      </c>
    </row>
    <row r="325" spans="2:10">
      <c r="E325" s="33">
        <f>SUM(E313:E324)</f>
        <v>5.1805208333333335</v>
      </c>
      <c r="H325" s="11">
        <f>SUM(H313:H324)</f>
        <v>2484.886586904001</v>
      </c>
      <c r="I325" s="10"/>
      <c r="J325" s="11">
        <f>SUM(J313:J324)</f>
        <v>1179</v>
      </c>
    </row>
    <row r="326" spans="2:10">
      <c r="C326" s="26" t="s">
        <v>26</v>
      </c>
    </row>
    <row r="327" spans="2:10">
      <c r="B327" t="s">
        <v>161</v>
      </c>
    </row>
    <row r="328" spans="2:10" ht="15.75">
      <c r="B328" s="4" t="s">
        <v>2</v>
      </c>
      <c r="C328" s="4" t="s">
        <v>3</v>
      </c>
      <c r="D328" s="4" t="s">
        <v>4</v>
      </c>
      <c r="E328" s="4" t="s">
        <v>169</v>
      </c>
      <c r="F328" s="8" t="s">
        <v>155</v>
      </c>
      <c r="G328" s="8" t="s">
        <v>338</v>
      </c>
      <c r="H328" s="8" t="s">
        <v>156</v>
      </c>
      <c r="I328" s="8" t="s">
        <v>339</v>
      </c>
      <c r="J328" s="8" t="s">
        <v>159</v>
      </c>
    </row>
    <row r="329" spans="2:10">
      <c r="B329" s="4" t="s">
        <v>284</v>
      </c>
      <c r="C329" s="4">
        <v>0.25</v>
      </c>
      <c r="D329" s="5">
        <v>3</v>
      </c>
      <c r="E329" s="6">
        <f>C329*D329*D329/6</f>
        <v>0.375</v>
      </c>
      <c r="F329" s="5">
        <f>E329/E341</f>
        <v>7.2386544145738238E-2</v>
      </c>
      <c r="G329" s="40">
        <f>G278</f>
        <v>1419.935192516572</v>
      </c>
      <c r="H329" s="40">
        <f>F329*G329</f>
        <v>102.78420149718816</v>
      </c>
      <c r="I329" s="40">
        <v>1061</v>
      </c>
      <c r="J329" s="40">
        <f>I329*F329</f>
        <v>76.802123338628277</v>
      </c>
    </row>
    <row r="330" spans="2:10">
      <c r="B330" s="4" t="s">
        <v>285</v>
      </c>
      <c r="C330" s="4">
        <v>0.25</v>
      </c>
      <c r="D330" s="5">
        <v>2.2999999999999998</v>
      </c>
      <c r="E330" s="6">
        <f t="shared" ref="E330:E340" si="40">C330*D330*D330/6</f>
        <v>0.22041666666666662</v>
      </c>
      <c r="F330" s="5">
        <f>E330/E341</f>
        <v>4.2547202058995023E-2</v>
      </c>
      <c r="G330" s="40">
        <f>G329</f>
        <v>1419.935192516572</v>
      </c>
      <c r="H330" s="40">
        <f t="shared" ref="H330:H340" si="41">F330*G330</f>
        <v>60.414269546680586</v>
      </c>
      <c r="I330" s="40">
        <f>I329</f>
        <v>1061</v>
      </c>
      <c r="J330" s="40">
        <f t="shared" ref="J330:J340" si="42">I330*F330</f>
        <v>45.142581384593718</v>
      </c>
    </row>
    <row r="331" spans="2:10">
      <c r="B331" s="4" t="s">
        <v>286</v>
      </c>
      <c r="C331" s="4">
        <v>0.25</v>
      </c>
      <c r="D331" s="5">
        <v>5</v>
      </c>
      <c r="E331" s="6">
        <f t="shared" si="40"/>
        <v>1.0416666666666667</v>
      </c>
      <c r="F331" s="5">
        <f>E331/E341</f>
        <v>0.20107373373816179</v>
      </c>
      <c r="G331" s="40">
        <f t="shared" ref="G331:G340" si="43">G330</f>
        <v>1419.935192516572</v>
      </c>
      <c r="H331" s="40">
        <f t="shared" si="41"/>
        <v>285.51167082552269</v>
      </c>
      <c r="I331" s="40">
        <f t="shared" ref="I331:I340" si="44">I330</f>
        <v>1061</v>
      </c>
      <c r="J331" s="40">
        <f t="shared" si="42"/>
        <v>213.33923149618965</v>
      </c>
    </row>
    <row r="332" spans="2:10">
      <c r="B332" s="4" t="s">
        <v>287</v>
      </c>
      <c r="C332" s="4">
        <v>0.25</v>
      </c>
      <c r="D332" s="5">
        <v>3</v>
      </c>
      <c r="E332" s="6">
        <f t="shared" si="40"/>
        <v>0.375</v>
      </c>
      <c r="F332" s="5">
        <f>E332/E341</f>
        <v>7.2386544145738238E-2</v>
      </c>
      <c r="G332" s="40">
        <f t="shared" si="43"/>
        <v>1419.935192516572</v>
      </c>
      <c r="H332" s="40">
        <f t="shared" si="41"/>
        <v>102.78420149718816</v>
      </c>
      <c r="I332" s="40">
        <f t="shared" si="44"/>
        <v>1061</v>
      </c>
      <c r="J332" s="40">
        <f t="shared" si="42"/>
        <v>76.802123338628277</v>
      </c>
    </row>
    <row r="333" spans="2:10">
      <c r="B333" s="4" t="s">
        <v>288</v>
      </c>
      <c r="C333" s="4">
        <v>0.25</v>
      </c>
      <c r="D333" s="5">
        <v>2.2999999999999998</v>
      </c>
      <c r="E333" s="6">
        <f t="shared" si="40"/>
        <v>0.22041666666666662</v>
      </c>
      <c r="F333" s="5">
        <f>E333/E341</f>
        <v>4.2547202058995023E-2</v>
      </c>
      <c r="G333" s="40">
        <f t="shared" si="43"/>
        <v>1419.935192516572</v>
      </c>
      <c r="H333" s="40">
        <f t="shared" si="41"/>
        <v>60.414269546680586</v>
      </c>
      <c r="I333" s="40">
        <f t="shared" si="44"/>
        <v>1061</v>
      </c>
      <c r="J333" s="40">
        <f t="shared" si="42"/>
        <v>45.142581384593718</v>
      </c>
    </row>
    <row r="334" spans="2:10">
      <c r="B334" s="4" t="s">
        <v>289</v>
      </c>
      <c r="C334" s="4">
        <v>0.25</v>
      </c>
      <c r="D334" s="5">
        <v>3.1</v>
      </c>
      <c r="E334" s="6">
        <f t="shared" si="40"/>
        <v>0.4004166666666667</v>
      </c>
      <c r="F334" s="5">
        <f>E334/E341</f>
        <v>7.72927432489494E-2</v>
      </c>
      <c r="G334" s="40">
        <f t="shared" si="43"/>
        <v>1419.935192516572</v>
      </c>
      <c r="H334" s="40">
        <f t="shared" si="41"/>
        <v>109.75068626533094</v>
      </c>
      <c r="I334" s="40">
        <f t="shared" si="44"/>
        <v>1061</v>
      </c>
      <c r="J334" s="40">
        <f t="shared" si="42"/>
        <v>82.007600587135315</v>
      </c>
    </row>
    <row r="335" spans="2:10">
      <c r="B335" s="4" t="s">
        <v>290</v>
      </c>
      <c r="C335" s="4">
        <v>0.25</v>
      </c>
      <c r="D335" s="5">
        <v>3</v>
      </c>
      <c r="E335" s="6">
        <f t="shared" si="40"/>
        <v>0.375</v>
      </c>
      <c r="F335" s="5">
        <f>E335/E341</f>
        <v>7.2386544145738238E-2</v>
      </c>
      <c r="G335" s="40">
        <f t="shared" si="43"/>
        <v>1419.935192516572</v>
      </c>
      <c r="H335" s="40">
        <f t="shared" si="41"/>
        <v>102.78420149718816</v>
      </c>
      <c r="I335" s="40">
        <f t="shared" si="44"/>
        <v>1061</v>
      </c>
      <c r="J335" s="40">
        <f t="shared" si="42"/>
        <v>76.802123338628277</v>
      </c>
    </row>
    <row r="336" spans="2:10">
      <c r="B336" s="4" t="s">
        <v>291</v>
      </c>
      <c r="C336" s="4">
        <v>0.25</v>
      </c>
      <c r="D336" s="5">
        <v>2.2999999999999998</v>
      </c>
      <c r="E336" s="6">
        <f t="shared" si="40"/>
        <v>0.22041666666666662</v>
      </c>
      <c r="F336" s="5">
        <f>E336/E341</f>
        <v>4.2547202058995023E-2</v>
      </c>
      <c r="G336" s="40">
        <f t="shared" si="43"/>
        <v>1419.935192516572</v>
      </c>
      <c r="H336" s="40">
        <f t="shared" si="41"/>
        <v>60.414269546680586</v>
      </c>
      <c r="I336" s="40">
        <f t="shared" si="44"/>
        <v>1061</v>
      </c>
      <c r="J336" s="40">
        <f t="shared" si="42"/>
        <v>45.142581384593718</v>
      </c>
    </row>
    <row r="337" spans="2:10">
      <c r="B337" s="4" t="s">
        <v>292</v>
      </c>
      <c r="C337" s="4">
        <v>0.25</v>
      </c>
      <c r="D337" s="5">
        <v>2.75</v>
      </c>
      <c r="E337" s="6">
        <f t="shared" si="40"/>
        <v>0.31510416666666669</v>
      </c>
      <c r="F337" s="5">
        <f>E337/E341</f>
        <v>6.082480445579394E-2</v>
      </c>
      <c r="G337" s="40">
        <f t="shared" si="43"/>
        <v>1419.935192516572</v>
      </c>
      <c r="H337" s="40">
        <f t="shared" si="41"/>
        <v>86.367280424720619</v>
      </c>
      <c r="I337" s="40">
        <f t="shared" si="44"/>
        <v>1061</v>
      </c>
      <c r="J337" s="40">
        <f t="shared" si="42"/>
        <v>64.535117527597365</v>
      </c>
    </row>
    <row r="338" spans="2:10">
      <c r="B338" s="4" t="s">
        <v>293</v>
      </c>
      <c r="C338" s="4">
        <v>0.25</v>
      </c>
      <c r="D338" s="5">
        <v>3</v>
      </c>
      <c r="E338" s="6">
        <f t="shared" si="40"/>
        <v>0.375</v>
      </c>
      <c r="F338" s="5">
        <f>E338/E341</f>
        <v>7.2386544145738238E-2</v>
      </c>
      <c r="G338" s="40">
        <f t="shared" si="43"/>
        <v>1419.935192516572</v>
      </c>
      <c r="H338" s="40">
        <f t="shared" si="41"/>
        <v>102.78420149718816</v>
      </c>
      <c r="I338" s="40">
        <f t="shared" si="44"/>
        <v>1061</v>
      </c>
      <c r="J338" s="40">
        <f t="shared" si="42"/>
        <v>76.802123338628277</v>
      </c>
    </row>
    <row r="339" spans="2:10">
      <c r="B339" s="4" t="s">
        <v>294</v>
      </c>
      <c r="C339" s="4">
        <v>0.25</v>
      </c>
      <c r="D339" s="5">
        <v>2.2999999999999998</v>
      </c>
      <c r="E339" s="6">
        <f t="shared" si="40"/>
        <v>0.22041666666666662</v>
      </c>
      <c r="F339" s="5">
        <f>E339/E341</f>
        <v>4.2547202058995023E-2</v>
      </c>
      <c r="G339" s="40">
        <f t="shared" si="43"/>
        <v>1419.935192516572</v>
      </c>
      <c r="H339" s="40">
        <f t="shared" si="41"/>
        <v>60.414269546680586</v>
      </c>
      <c r="I339" s="40">
        <f t="shared" si="44"/>
        <v>1061</v>
      </c>
      <c r="J339" s="40">
        <f t="shared" si="42"/>
        <v>45.142581384593718</v>
      </c>
    </row>
    <row r="340" spans="2:10">
      <c r="B340" s="4" t="s">
        <v>295</v>
      </c>
      <c r="C340" s="4">
        <v>0.25</v>
      </c>
      <c r="D340" s="5">
        <v>5</v>
      </c>
      <c r="E340" s="6">
        <f t="shared" si="40"/>
        <v>1.0416666666666667</v>
      </c>
      <c r="F340" s="5">
        <f>E340/E341</f>
        <v>0.20107373373816179</v>
      </c>
      <c r="G340" s="40">
        <f t="shared" si="43"/>
        <v>1419.935192516572</v>
      </c>
      <c r="H340" s="40">
        <f t="shared" si="41"/>
        <v>285.51167082552269</v>
      </c>
      <c r="I340" s="40">
        <f t="shared" si="44"/>
        <v>1061</v>
      </c>
      <c r="J340" s="40">
        <f t="shared" si="42"/>
        <v>213.33923149618965</v>
      </c>
    </row>
    <row r="341" spans="2:10">
      <c r="E341" s="33">
        <f>SUM(E329:E340)</f>
        <v>5.1805208333333335</v>
      </c>
      <c r="H341" s="11">
        <f>SUM(H329:H340)</f>
        <v>1419.935192516572</v>
      </c>
      <c r="I341" s="10"/>
      <c r="J341" s="11">
        <f>SUM(J329:J340)</f>
        <v>1061</v>
      </c>
    </row>
    <row r="343" spans="2:10">
      <c r="C343" s="26" t="s">
        <v>26</v>
      </c>
    </row>
    <row r="344" spans="2:10">
      <c r="B344" t="s">
        <v>162</v>
      </c>
    </row>
    <row r="345" spans="2:10" ht="15.75">
      <c r="B345" s="4" t="s">
        <v>2</v>
      </c>
      <c r="C345" s="4" t="s">
        <v>3</v>
      </c>
      <c r="D345" s="4" t="s">
        <v>4</v>
      </c>
      <c r="E345" s="4" t="s">
        <v>169</v>
      </c>
      <c r="F345" s="8" t="s">
        <v>155</v>
      </c>
      <c r="G345" s="8" t="s">
        <v>340</v>
      </c>
      <c r="H345" s="8" t="s">
        <v>156</v>
      </c>
      <c r="I345" s="8" t="s">
        <v>341</v>
      </c>
      <c r="J345" s="8" t="s">
        <v>159</v>
      </c>
    </row>
    <row r="346" spans="2:10">
      <c r="B346" s="4" t="s">
        <v>284</v>
      </c>
      <c r="C346" s="4">
        <v>0.25</v>
      </c>
      <c r="D346" s="5">
        <v>3</v>
      </c>
      <c r="E346" s="6">
        <f>C346*D346*D346/6</f>
        <v>0.375</v>
      </c>
      <c r="F346" s="5">
        <f>E346/E358</f>
        <v>7.2386544145738238E-2</v>
      </c>
      <c r="G346" s="40">
        <f>G294</f>
        <v>532.4756971937145</v>
      </c>
      <c r="H346" s="40">
        <f>F346*G346</f>
        <v>38.54407556144556</v>
      </c>
      <c r="I346" s="40">
        <v>825</v>
      </c>
      <c r="J346" s="40">
        <f>I346*F346</f>
        <v>59.718898920234047</v>
      </c>
    </row>
    <row r="347" spans="2:10">
      <c r="B347" s="4" t="s">
        <v>285</v>
      </c>
      <c r="C347" s="4">
        <v>0.25</v>
      </c>
      <c r="D347" s="5">
        <v>2.2999999999999998</v>
      </c>
      <c r="E347" s="6">
        <f t="shared" ref="E347:E357" si="45">C347*D347*D347/6</f>
        <v>0.22041666666666662</v>
      </c>
      <c r="F347" s="5">
        <f>E347/E358</f>
        <v>4.2547202058995023E-2</v>
      </c>
      <c r="G347" s="40">
        <f>G346</f>
        <v>532.4756971937145</v>
      </c>
      <c r="H347" s="40">
        <f t="shared" ref="H347:H357" si="46">F347*G347</f>
        <v>22.655351080005222</v>
      </c>
      <c r="I347" s="40">
        <f>I346</f>
        <v>825</v>
      </c>
      <c r="J347" s="40">
        <f t="shared" ref="J347:J357" si="47">I347*F347</f>
        <v>35.101441698670897</v>
      </c>
    </row>
    <row r="348" spans="2:10">
      <c r="B348" s="4" t="s">
        <v>286</v>
      </c>
      <c r="C348" s="4">
        <v>0.25</v>
      </c>
      <c r="D348" s="5">
        <v>5</v>
      </c>
      <c r="E348" s="6">
        <f t="shared" si="45"/>
        <v>1.0416666666666667</v>
      </c>
      <c r="F348" s="5">
        <f>E348/E358</f>
        <v>0.20107373373816179</v>
      </c>
      <c r="G348" s="40">
        <f t="shared" ref="G348:G357" si="48">G347</f>
        <v>532.4756971937145</v>
      </c>
      <c r="H348" s="40">
        <f t="shared" si="46"/>
        <v>107.06687655957101</v>
      </c>
      <c r="I348" s="40">
        <f t="shared" ref="I348:I357" si="49">I347</f>
        <v>825</v>
      </c>
      <c r="J348" s="40">
        <f t="shared" si="47"/>
        <v>165.88583033398348</v>
      </c>
    </row>
    <row r="349" spans="2:10">
      <c r="B349" s="4" t="s">
        <v>287</v>
      </c>
      <c r="C349" s="4">
        <v>0.25</v>
      </c>
      <c r="D349" s="5">
        <v>3</v>
      </c>
      <c r="E349" s="6">
        <f t="shared" si="45"/>
        <v>0.375</v>
      </c>
      <c r="F349" s="5">
        <f>E349/E358</f>
        <v>7.2386544145738238E-2</v>
      </c>
      <c r="G349" s="40">
        <f t="shared" si="48"/>
        <v>532.4756971937145</v>
      </c>
      <c r="H349" s="40">
        <f t="shared" si="46"/>
        <v>38.54407556144556</v>
      </c>
      <c r="I349" s="40">
        <f t="shared" si="49"/>
        <v>825</v>
      </c>
      <c r="J349" s="40">
        <f t="shared" si="47"/>
        <v>59.718898920234047</v>
      </c>
    </row>
    <row r="350" spans="2:10">
      <c r="B350" s="4" t="s">
        <v>288</v>
      </c>
      <c r="C350" s="4">
        <v>0.25</v>
      </c>
      <c r="D350" s="5">
        <v>2.2999999999999998</v>
      </c>
      <c r="E350" s="6">
        <f t="shared" si="45"/>
        <v>0.22041666666666662</v>
      </c>
      <c r="F350" s="5">
        <f>E350/E358</f>
        <v>4.2547202058995023E-2</v>
      </c>
      <c r="G350" s="40">
        <f t="shared" si="48"/>
        <v>532.4756971937145</v>
      </c>
      <c r="H350" s="40">
        <f t="shared" si="46"/>
        <v>22.655351080005222</v>
      </c>
      <c r="I350" s="40">
        <f t="shared" si="49"/>
        <v>825</v>
      </c>
      <c r="J350" s="40">
        <f t="shared" si="47"/>
        <v>35.101441698670897</v>
      </c>
    </row>
    <row r="351" spans="2:10">
      <c r="B351" s="4" t="s">
        <v>289</v>
      </c>
      <c r="C351" s="4">
        <v>0.25</v>
      </c>
      <c r="D351" s="5">
        <v>3.1</v>
      </c>
      <c r="E351" s="6">
        <f t="shared" si="45"/>
        <v>0.4004166666666667</v>
      </c>
      <c r="F351" s="5">
        <f>E351/E358</f>
        <v>7.72927432489494E-2</v>
      </c>
      <c r="G351" s="40">
        <f t="shared" si="48"/>
        <v>532.4756971937145</v>
      </c>
      <c r="H351" s="40">
        <f t="shared" si="46"/>
        <v>41.156507349499101</v>
      </c>
      <c r="I351" s="40">
        <f t="shared" si="49"/>
        <v>825</v>
      </c>
      <c r="J351" s="40">
        <f t="shared" si="47"/>
        <v>63.766513180383257</v>
      </c>
    </row>
    <row r="352" spans="2:10">
      <c r="B352" s="4" t="s">
        <v>290</v>
      </c>
      <c r="C352" s="4">
        <v>0.25</v>
      </c>
      <c r="D352" s="5">
        <v>3</v>
      </c>
      <c r="E352" s="6">
        <f t="shared" si="45"/>
        <v>0.375</v>
      </c>
      <c r="F352" s="5">
        <f>E352/E358</f>
        <v>7.2386544145738238E-2</v>
      </c>
      <c r="G352" s="40">
        <f t="shared" si="48"/>
        <v>532.4756971937145</v>
      </c>
      <c r="H352" s="40">
        <f t="shared" si="46"/>
        <v>38.54407556144556</v>
      </c>
      <c r="I352" s="40">
        <f t="shared" si="49"/>
        <v>825</v>
      </c>
      <c r="J352" s="40">
        <f t="shared" si="47"/>
        <v>59.718898920234047</v>
      </c>
    </row>
    <row r="353" spans="2:17">
      <c r="B353" s="4" t="s">
        <v>291</v>
      </c>
      <c r="C353" s="4">
        <v>0.25</v>
      </c>
      <c r="D353" s="5">
        <v>2.2999999999999998</v>
      </c>
      <c r="E353" s="6">
        <f t="shared" si="45"/>
        <v>0.22041666666666662</v>
      </c>
      <c r="F353" s="5">
        <f>E353/E358</f>
        <v>4.2547202058995023E-2</v>
      </c>
      <c r="G353" s="40">
        <f t="shared" si="48"/>
        <v>532.4756971937145</v>
      </c>
      <c r="H353" s="40">
        <f t="shared" si="46"/>
        <v>22.655351080005222</v>
      </c>
      <c r="I353" s="40">
        <f t="shared" si="49"/>
        <v>825</v>
      </c>
      <c r="J353" s="40">
        <f t="shared" si="47"/>
        <v>35.101441698670897</v>
      </c>
    </row>
    <row r="354" spans="2:17">
      <c r="B354" s="4" t="s">
        <v>292</v>
      </c>
      <c r="C354" s="4">
        <v>0.25</v>
      </c>
      <c r="D354" s="5">
        <v>2.75</v>
      </c>
      <c r="E354" s="6">
        <f t="shared" si="45"/>
        <v>0.31510416666666669</v>
      </c>
      <c r="F354" s="5">
        <f>E354/E358</f>
        <v>6.082480445579394E-2</v>
      </c>
      <c r="G354" s="40">
        <f t="shared" si="48"/>
        <v>532.4756971937145</v>
      </c>
      <c r="H354" s="40">
        <f t="shared" si="46"/>
        <v>32.387730159270234</v>
      </c>
      <c r="I354" s="40">
        <f t="shared" si="49"/>
        <v>825</v>
      </c>
      <c r="J354" s="40">
        <f t="shared" si="47"/>
        <v>50.180463676030001</v>
      </c>
    </row>
    <row r="355" spans="2:17">
      <c r="B355" s="4" t="s">
        <v>293</v>
      </c>
      <c r="C355" s="4">
        <v>0.25</v>
      </c>
      <c r="D355" s="5">
        <v>3</v>
      </c>
      <c r="E355" s="6">
        <f t="shared" si="45"/>
        <v>0.375</v>
      </c>
      <c r="F355" s="5">
        <f>E355/E358</f>
        <v>7.2386544145738238E-2</v>
      </c>
      <c r="G355" s="40">
        <f t="shared" si="48"/>
        <v>532.4756971937145</v>
      </c>
      <c r="H355" s="40">
        <f t="shared" si="46"/>
        <v>38.54407556144556</v>
      </c>
      <c r="I355" s="40">
        <f t="shared" si="49"/>
        <v>825</v>
      </c>
      <c r="J355" s="40">
        <f t="shared" si="47"/>
        <v>59.718898920234047</v>
      </c>
    </row>
    <row r="356" spans="2:17">
      <c r="B356" s="4" t="s">
        <v>294</v>
      </c>
      <c r="C356" s="4">
        <v>0.25</v>
      </c>
      <c r="D356" s="5">
        <v>2.2999999999999998</v>
      </c>
      <c r="E356" s="6">
        <f t="shared" si="45"/>
        <v>0.22041666666666662</v>
      </c>
      <c r="F356" s="5">
        <f>E356/E358</f>
        <v>4.2547202058995023E-2</v>
      </c>
      <c r="G356" s="40">
        <f t="shared" si="48"/>
        <v>532.4756971937145</v>
      </c>
      <c r="H356" s="40">
        <f t="shared" si="46"/>
        <v>22.655351080005222</v>
      </c>
      <c r="I356" s="40">
        <f t="shared" si="49"/>
        <v>825</v>
      </c>
      <c r="J356" s="40">
        <f t="shared" si="47"/>
        <v>35.101441698670897</v>
      </c>
    </row>
    <row r="357" spans="2:17">
      <c r="B357" s="4" t="s">
        <v>295</v>
      </c>
      <c r="C357" s="4">
        <v>0.25</v>
      </c>
      <c r="D357" s="5">
        <v>5</v>
      </c>
      <c r="E357" s="6">
        <f t="shared" si="45"/>
        <v>1.0416666666666667</v>
      </c>
      <c r="F357" s="5">
        <f>E357/E358</f>
        <v>0.20107373373816179</v>
      </c>
      <c r="G357" s="40">
        <f t="shared" si="48"/>
        <v>532.4756971937145</v>
      </c>
      <c r="H357" s="40">
        <f t="shared" si="46"/>
        <v>107.06687655957101</v>
      </c>
      <c r="I357" s="40">
        <f t="shared" si="49"/>
        <v>825</v>
      </c>
      <c r="J357" s="40">
        <f t="shared" si="47"/>
        <v>165.88583033398348</v>
      </c>
    </row>
    <row r="358" spans="2:17">
      <c r="E358" s="33">
        <f>SUM(E346:E357)</f>
        <v>5.1805208333333335</v>
      </c>
      <c r="H358" s="11">
        <f>SUM(H346:H357)</f>
        <v>532.4756971937145</v>
      </c>
      <c r="I358" s="10"/>
      <c r="J358" s="11">
        <f>SUM(J346:J357)</f>
        <v>825</v>
      </c>
    </row>
    <row r="360" spans="2:17">
      <c r="B360" s="94" t="s">
        <v>199</v>
      </c>
    </row>
    <row r="361" spans="2:17">
      <c r="B361" t="s">
        <v>214</v>
      </c>
    </row>
    <row r="362" spans="2:17" ht="15.75" thickBot="1">
      <c r="B362" t="s">
        <v>342</v>
      </c>
    </row>
    <row r="363" spans="2:17">
      <c r="B363" s="79" t="s">
        <v>2</v>
      </c>
      <c r="C363" s="80" t="s">
        <v>49</v>
      </c>
      <c r="D363" s="81" t="s">
        <v>200</v>
      </c>
      <c r="E363" s="82" t="s">
        <v>201</v>
      </c>
      <c r="F363" s="83" t="s">
        <v>156</v>
      </c>
      <c r="G363" s="82" t="s">
        <v>190</v>
      </c>
      <c r="H363" s="82" t="s">
        <v>6</v>
      </c>
      <c r="I363" s="82" t="s">
        <v>3</v>
      </c>
      <c r="J363" s="82" t="s">
        <v>4</v>
      </c>
      <c r="K363" s="84" t="s">
        <v>202</v>
      </c>
      <c r="L363" s="84" t="s">
        <v>203</v>
      </c>
      <c r="M363" s="84" t="s">
        <v>204</v>
      </c>
      <c r="N363" s="83" t="s">
        <v>205</v>
      </c>
      <c r="O363" s="83" t="s">
        <v>206</v>
      </c>
      <c r="P363" s="83" t="s">
        <v>207</v>
      </c>
      <c r="Q363" s="85" t="s">
        <v>208</v>
      </c>
    </row>
    <row r="364" spans="2:17" s="86" customFormat="1" ht="12.75">
      <c r="B364" s="87"/>
      <c r="C364" s="88">
        <v>1</v>
      </c>
      <c r="D364" s="87">
        <v>2</v>
      </c>
      <c r="E364" s="87" t="s">
        <v>321</v>
      </c>
      <c r="F364" s="87" t="s">
        <v>322</v>
      </c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</row>
    <row r="365" spans="2:17">
      <c r="B365" s="4" t="s">
        <v>272</v>
      </c>
      <c r="C365" s="20">
        <f>H52</f>
        <v>39.15</v>
      </c>
      <c r="D365" s="44">
        <v>2</v>
      </c>
      <c r="E365" s="47">
        <f>C365*D365</f>
        <v>78.3</v>
      </c>
      <c r="F365" s="45">
        <f>H261</f>
        <v>175.06050318697461</v>
      </c>
      <c r="G365" s="45">
        <v>0</v>
      </c>
      <c r="H365" s="46">
        <f>E7</f>
        <v>0.375</v>
      </c>
      <c r="I365" s="4">
        <v>0.25</v>
      </c>
      <c r="J365" s="5">
        <v>3</v>
      </c>
      <c r="K365" s="45">
        <f>E365/(I365*J365)+(F365+G365)/H365</f>
        <v>571.22800849859902</v>
      </c>
      <c r="L365" s="45">
        <f>E365/(I365*J365)-(F365+G365)/H365</f>
        <v>-362.42800849859901</v>
      </c>
      <c r="M365" s="47">
        <f t="shared" ref="M365:M376" si="50">(J365*K365)/(K365-L365)</f>
        <v>1.8354554507208192</v>
      </c>
      <c r="N365" s="47">
        <f>2/3*M365+(J365-M365)</f>
        <v>2.3881815164263935</v>
      </c>
      <c r="O365" s="47">
        <f t="shared" ref="O365:O376" si="51">(F365+G365)/N365</f>
        <v>73.302846531083674</v>
      </c>
      <c r="P365" s="47">
        <f>O365/40</f>
        <v>1.8325711632770918</v>
      </c>
      <c r="Q365" s="48" t="s">
        <v>211</v>
      </c>
    </row>
    <row r="366" spans="2:17">
      <c r="B366" s="4" t="s">
        <v>271</v>
      </c>
      <c r="C366" s="20">
        <f t="shared" ref="C366:C376" si="52">H53</f>
        <v>65.294999999999987</v>
      </c>
      <c r="D366" s="44">
        <v>2</v>
      </c>
      <c r="E366" s="5">
        <f t="shared" ref="E366:E376" si="53">C366*D366</f>
        <v>130.58999999999997</v>
      </c>
      <c r="F366" s="45">
        <f t="shared" ref="F366:F376" si="54">H262</f>
        <v>359.65207821412901</v>
      </c>
      <c r="G366" s="45">
        <v>0</v>
      </c>
      <c r="H366" s="46">
        <f t="shared" ref="H366:H376" si="55">E8</f>
        <v>0.77041666666666664</v>
      </c>
      <c r="I366" s="4">
        <v>0.25</v>
      </c>
      <c r="J366" s="5">
        <v>4.3</v>
      </c>
      <c r="K366" s="40">
        <f t="shared" ref="K366:K376" si="56">E366/(I366*J366)+(F366+G366)/H366</f>
        <v>588.30707826604089</v>
      </c>
      <c r="L366" s="40">
        <f t="shared" ref="L366:L376" si="57">E366/(I366*J366)-(F366+G366)/H366</f>
        <v>-345.3489387311572</v>
      </c>
      <c r="M366" s="5">
        <f t="shared" si="50"/>
        <v>2.7094779988458719</v>
      </c>
      <c r="N366" s="5">
        <f t="shared" ref="N366:N376" si="58">2/3*M366+(J366-M366)</f>
        <v>3.396840667051376</v>
      </c>
      <c r="O366" s="5">
        <f t="shared" si="51"/>
        <v>105.8784068686756</v>
      </c>
      <c r="P366" s="5">
        <f t="shared" ref="P366:P376" si="59">O366/40</f>
        <v>2.64696017171689</v>
      </c>
      <c r="Q366" s="48" t="s">
        <v>211</v>
      </c>
    </row>
    <row r="367" spans="2:17">
      <c r="B367" s="4" t="s">
        <v>270</v>
      </c>
      <c r="C367" s="20">
        <f t="shared" si="52"/>
        <v>41.890499999999996</v>
      </c>
      <c r="D367" s="44">
        <v>2</v>
      </c>
      <c r="E367" s="5">
        <f t="shared" si="53"/>
        <v>83.780999999999992</v>
      </c>
      <c r="F367" s="45">
        <f t="shared" si="54"/>
        <v>175.06050318697461</v>
      </c>
      <c r="G367" s="45">
        <v>0</v>
      </c>
      <c r="H367" s="46">
        <f t="shared" si="55"/>
        <v>0.375</v>
      </c>
      <c r="I367" s="4">
        <v>0.25</v>
      </c>
      <c r="J367" s="5">
        <v>3</v>
      </c>
      <c r="K367" s="40">
        <f t="shared" si="56"/>
        <v>578.53600849859902</v>
      </c>
      <c r="L367" s="40">
        <f t="shared" si="57"/>
        <v>-355.12000849859902</v>
      </c>
      <c r="M367" s="5">
        <f t="shared" si="50"/>
        <v>1.8589373322712763</v>
      </c>
      <c r="N367" s="5">
        <f t="shared" si="58"/>
        <v>2.3803542225762411</v>
      </c>
      <c r="O367" s="5">
        <f t="shared" si="51"/>
        <v>73.543887513307922</v>
      </c>
      <c r="P367" s="5">
        <f t="shared" si="59"/>
        <v>1.8385971878326981</v>
      </c>
      <c r="Q367" s="48" t="s">
        <v>211</v>
      </c>
    </row>
    <row r="368" spans="2:17">
      <c r="B368" s="4" t="s">
        <v>273</v>
      </c>
      <c r="C368" s="20">
        <f t="shared" si="52"/>
        <v>22.697999999999997</v>
      </c>
      <c r="D368" s="44">
        <v>2</v>
      </c>
      <c r="E368" s="5">
        <f t="shared" si="53"/>
        <v>45.395999999999994</v>
      </c>
      <c r="F368" s="45">
        <f t="shared" si="54"/>
        <v>28.009680509915938</v>
      </c>
      <c r="G368" s="45">
        <v>0</v>
      </c>
      <c r="H368" s="46">
        <f t="shared" si="55"/>
        <v>0.06</v>
      </c>
      <c r="I368" s="4">
        <v>0.25</v>
      </c>
      <c r="J368" s="5">
        <v>1.2</v>
      </c>
      <c r="K368" s="40">
        <f t="shared" si="56"/>
        <v>618.14800849859898</v>
      </c>
      <c r="L368" s="40">
        <f t="shared" si="57"/>
        <v>-315.508008498599</v>
      </c>
      <c r="M368" s="5">
        <f t="shared" si="50"/>
        <v>0.79448704522250713</v>
      </c>
      <c r="N368" s="5">
        <f t="shared" si="58"/>
        <v>0.93517098492583084</v>
      </c>
      <c r="O368" s="5">
        <f t="shared" si="51"/>
        <v>29.951400290864893</v>
      </c>
      <c r="P368" s="5">
        <f t="shared" si="59"/>
        <v>0.74878500727162234</v>
      </c>
      <c r="Q368" s="48" t="s">
        <v>211</v>
      </c>
    </row>
    <row r="369" spans="2:17">
      <c r="B369" s="4" t="s">
        <v>274</v>
      </c>
      <c r="C369" s="20">
        <f t="shared" si="52"/>
        <v>63.152999999999992</v>
      </c>
      <c r="D369" s="44">
        <v>2</v>
      </c>
      <c r="E369" s="5">
        <f t="shared" si="53"/>
        <v>126.30599999999998</v>
      </c>
      <c r="F369" s="45">
        <f t="shared" si="54"/>
        <v>359.65207821412901</v>
      </c>
      <c r="G369" s="45">
        <v>0</v>
      </c>
      <c r="H369" s="46">
        <f t="shared" si="55"/>
        <v>0.77041666666666664</v>
      </c>
      <c r="I369" s="4">
        <v>0.25</v>
      </c>
      <c r="J369" s="5">
        <v>4.3</v>
      </c>
      <c r="K369" s="40">
        <f t="shared" si="56"/>
        <v>584.32196198697113</v>
      </c>
      <c r="L369" s="40">
        <f t="shared" si="57"/>
        <v>-349.33405501022696</v>
      </c>
      <c r="M369" s="5">
        <f t="shared" si="50"/>
        <v>2.6911243443006869</v>
      </c>
      <c r="N369" s="5">
        <f t="shared" si="58"/>
        <v>3.4029585518997707</v>
      </c>
      <c r="O369" s="5">
        <f t="shared" si="51"/>
        <v>105.68805723870658</v>
      </c>
      <c r="P369" s="5">
        <f t="shared" si="59"/>
        <v>2.6422014309676642</v>
      </c>
      <c r="Q369" s="48" t="s">
        <v>211</v>
      </c>
    </row>
    <row r="370" spans="2:17">
      <c r="B370" s="4" t="s">
        <v>275</v>
      </c>
      <c r="C370" s="20">
        <f t="shared" si="52"/>
        <v>46.187999999999995</v>
      </c>
      <c r="D370" s="44">
        <v>2</v>
      </c>
      <c r="E370" s="5">
        <f t="shared" si="53"/>
        <v>92.375999999999991</v>
      </c>
      <c r="F370" s="45">
        <f t="shared" si="54"/>
        <v>175.06050318697461</v>
      </c>
      <c r="G370" s="45">
        <v>0</v>
      </c>
      <c r="H370" s="46">
        <f t="shared" si="55"/>
        <v>0.375</v>
      </c>
      <c r="I370" s="4">
        <v>0.25</v>
      </c>
      <c r="J370" s="5">
        <v>3</v>
      </c>
      <c r="K370" s="40">
        <f t="shared" si="56"/>
        <v>589.99600849859894</v>
      </c>
      <c r="L370" s="40">
        <f t="shared" si="57"/>
        <v>-343.66000849859898</v>
      </c>
      <c r="M370" s="5">
        <f t="shared" si="50"/>
        <v>1.8957603156549989</v>
      </c>
      <c r="N370" s="5">
        <f t="shared" si="58"/>
        <v>2.3680798947816672</v>
      </c>
      <c r="O370" s="5">
        <f t="shared" si="51"/>
        <v>73.925083175082179</v>
      </c>
      <c r="P370" s="5">
        <f t="shared" si="59"/>
        <v>1.8481270793770546</v>
      </c>
      <c r="Q370" s="48" t="s">
        <v>211</v>
      </c>
    </row>
    <row r="371" spans="2:17">
      <c r="B371" s="4" t="s">
        <v>276</v>
      </c>
      <c r="C371" s="20">
        <f t="shared" si="52"/>
        <v>46.187999999999995</v>
      </c>
      <c r="D371" s="44">
        <v>2</v>
      </c>
      <c r="E371" s="5">
        <f t="shared" si="53"/>
        <v>92.375999999999991</v>
      </c>
      <c r="F371" s="45">
        <f t="shared" si="54"/>
        <v>175.06050318697461</v>
      </c>
      <c r="G371" s="45">
        <v>0</v>
      </c>
      <c r="H371" s="46">
        <f t="shared" si="55"/>
        <v>0.375</v>
      </c>
      <c r="I371" s="4">
        <v>0.25</v>
      </c>
      <c r="J371" s="5">
        <v>3</v>
      </c>
      <c r="K371" s="40">
        <f t="shared" si="56"/>
        <v>589.99600849859894</v>
      </c>
      <c r="L371" s="40">
        <f t="shared" si="57"/>
        <v>-343.66000849859898</v>
      </c>
      <c r="M371" s="5">
        <f t="shared" si="50"/>
        <v>1.8957603156549989</v>
      </c>
      <c r="N371" s="5">
        <f t="shared" si="58"/>
        <v>2.3680798947816672</v>
      </c>
      <c r="O371" s="5">
        <f t="shared" si="51"/>
        <v>73.925083175082179</v>
      </c>
      <c r="P371" s="5">
        <f t="shared" si="59"/>
        <v>1.8481270793770546</v>
      </c>
      <c r="Q371" s="48" t="s">
        <v>211</v>
      </c>
    </row>
    <row r="372" spans="2:17">
      <c r="B372" s="4" t="s">
        <v>277</v>
      </c>
      <c r="C372" s="20">
        <f t="shared" si="52"/>
        <v>43.577999999999989</v>
      </c>
      <c r="D372" s="44">
        <v>2</v>
      </c>
      <c r="E372" s="5">
        <f t="shared" si="53"/>
        <v>87.155999999999977</v>
      </c>
      <c r="F372" s="45">
        <f t="shared" si="54"/>
        <v>152.49714944287564</v>
      </c>
      <c r="G372" s="45">
        <v>0</v>
      </c>
      <c r="H372" s="46">
        <f t="shared" si="55"/>
        <v>0.32666666666666661</v>
      </c>
      <c r="I372" s="4">
        <v>0.25</v>
      </c>
      <c r="J372" s="5">
        <v>2.8</v>
      </c>
      <c r="K372" s="40">
        <f t="shared" si="56"/>
        <v>591.33657992717042</v>
      </c>
      <c r="L372" s="40">
        <f t="shared" si="57"/>
        <v>-342.31943707002756</v>
      </c>
      <c r="M372" s="5">
        <f t="shared" si="50"/>
        <v>1.7733966189402772</v>
      </c>
      <c r="N372" s="5">
        <f t="shared" si="58"/>
        <v>2.2088677936865739</v>
      </c>
      <c r="O372" s="5">
        <f t="shared" si="51"/>
        <v>69.03860424727354</v>
      </c>
      <c r="P372" s="5">
        <f t="shared" si="59"/>
        <v>1.7259651061818384</v>
      </c>
      <c r="Q372" s="48" t="s">
        <v>211</v>
      </c>
    </row>
    <row r="373" spans="2:17">
      <c r="B373" s="4" t="s">
        <v>278</v>
      </c>
      <c r="C373" s="20">
        <f t="shared" si="52"/>
        <v>48.928499999999993</v>
      </c>
      <c r="D373" s="44">
        <v>2</v>
      </c>
      <c r="E373" s="5">
        <f t="shared" si="53"/>
        <v>97.856999999999985</v>
      </c>
      <c r="F373" s="45">
        <f t="shared" si="54"/>
        <v>175.06050318697461</v>
      </c>
      <c r="G373" s="45">
        <v>0</v>
      </c>
      <c r="H373" s="46">
        <f t="shared" si="55"/>
        <v>0.375</v>
      </c>
      <c r="I373" s="4">
        <v>0.25</v>
      </c>
      <c r="J373" s="5">
        <v>3</v>
      </c>
      <c r="K373" s="40">
        <f t="shared" si="56"/>
        <v>597.30400849859893</v>
      </c>
      <c r="L373" s="40">
        <f t="shared" si="57"/>
        <v>-336.35200849859905</v>
      </c>
      <c r="M373" s="5">
        <f t="shared" si="50"/>
        <v>1.9192421972054561</v>
      </c>
      <c r="N373" s="5">
        <f t="shared" si="58"/>
        <v>2.3602526009315143</v>
      </c>
      <c r="O373" s="5">
        <f t="shared" si="51"/>
        <v>74.170240557253905</v>
      </c>
      <c r="P373" s="5">
        <f t="shared" si="59"/>
        <v>1.8542560139313475</v>
      </c>
      <c r="Q373" s="48" t="s">
        <v>211</v>
      </c>
    </row>
    <row r="374" spans="2:17">
      <c r="B374" s="4" t="s">
        <v>279</v>
      </c>
      <c r="C374" s="20">
        <f t="shared" si="52"/>
        <v>54.026999999999994</v>
      </c>
      <c r="D374" s="44">
        <v>2</v>
      </c>
      <c r="E374" s="5">
        <f t="shared" si="53"/>
        <v>108.05399999999999</v>
      </c>
      <c r="F374" s="45">
        <f t="shared" si="54"/>
        <v>175.06050318697461</v>
      </c>
      <c r="G374" s="45">
        <v>0</v>
      </c>
      <c r="H374" s="46">
        <f t="shared" si="55"/>
        <v>0.375</v>
      </c>
      <c r="I374" s="4">
        <v>0.25</v>
      </c>
      <c r="J374" s="5">
        <v>3</v>
      </c>
      <c r="K374" s="40">
        <f t="shared" si="56"/>
        <v>610.90000849859894</v>
      </c>
      <c r="L374" s="40">
        <f t="shared" si="57"/>
        <v>-322.75600849859904</v>
      </c>
      <c r="M374" s="5">
        <f t="shared" si="50"/>
        <v>1.9629285219947306</v>
      </c>
      <c r="N374" s="5">
        <f t="shared" si="58"/>
        <v>2.3456904926684228</v>
      </c>
      <c r="O374" s="5">
        <f t="shared" si="51"/>
        <v>74.630691361087614</v>
      </c>
      <c r="P374" s="5">
        <f t="shared" si="59"/>
        <v>1.8657672840271904</v>
      </c>
      <c r="Q374" s="48" t="s">
        <v>211</v>
      </c>
    </row>
    <row r="375" spans="2:17">
      <c r="B375" s="4" t="s">
        <v>280</v>
      </c>
      <c r="C375" s="20">
        <f t="shared" si="52"/>
        <v>56.114999999999995</v>
      </c>
      <c r="D375" s="44">
        <v>2</v>
      </c>
      <c r="E375" s="5">
        <f t="shared" si="53"/>
        <v>112.22999999999999</v>
      </c>
      <c r="F375" s="45">
        <f t="shared" si="54"/>
        <v>359.65207821412901</v>
      </c>
      <c r="G375" s="45">
        <v>0</v>
      </c>
      <c r="H375" s="46">
        <f t="shared" si="55"/>
        <v>0.77041666666666664</v>
      </c>
      <c r="I375" s="4">
        <v>0.25</v>
      </c>
      <c r="J375" s="5">
        <v>4.3</v>
      </c>
      <c r="K375" s="40">
        <f t="shared" si="56"/>
        <v>571.22800849859902</v>
      </c>
      <c r="L375" s="40">
        <f t="shared" si="57"/>
        <v>-362.42800849859907</v>
      </c>
      <c r="M375" s="5">
        <f t="shared" si="50"/>
        <v>2.6308194793665072</v>
      </c>
      <c r="N375" s="5">
        <f t="shared" si="58"/>
        <v>3.4230601735444974</v>
      </c>
      <c r="O375" s="5">
        <f t="shared" si="51"/>
        <v>105.06741336121995</v>
      </c>
      <c r="P375" s="5">
        <f t="shared" si="59"/>
        <v>2.6266853340304985</v>
      </c>
      <c r="Q375" s="48" t="s">
        <v>211</v>
      </c>
    </row>
    <row r="376" spans="2:17">
      <c r="B376" s="4" t="s">
        <v>281</v>
      </c>
      <c r="C376" s="20">
        <f t="shared" si="52"/>
        <v>22.837499999999999</v>
      </c>
      <c r="D376" s="44">
        <v>2</v>
      </c>
      <c r="E376" s="5">
        <f t="shared" si="53"/>
        <v>45.674999999999997</v>
      </c>
      <c r="F376" s="45">
        <f t="shared" si="54"/>
        <v>175.06050318697461</v>
      </c>
      <c r="G376" s="45">
        <v>0</v>
      </c>
      <c r="H376" s="46">
        <f t="shared" si="55"/>
        <v>0.375</v>
      </c>
      <c r="I376" s="4">
        <v>0.25</v>
      </c>
      <c r="J376" s="5">
        <v>1.75</v>
      </c>
      <c r="K376" s="40">
        <f t="shared" si="56"/>
        <v>571.22800849859902</v>
      </c>
      <c r="L376" s="40">
        <f t="shared" si="57"/>
        <v>-362.42800849859901</v>
      </c>
      <c r="M376" s="5">
        <f t="shared" si="50"/>
        <v>1.0706823462538111</v>
      </c>
      <c r="N376" s="5">
        <f t="shared" si="58"/>
        <v>1.393105884582063</v>
      </c>
      <c r="O376" s="5">
        <f t="shared" si="51"/>
        <v>125.66202262471487</v>
      </c>
      <c r="P376" s="5">
        <f t="shared" si="59"/>
        <v>3.1415505656178717</v>
      </c>
      <c r="Q376" s="48" t="s">
        <v>211</v>
      </c>
    </row>
    <row r="378" spans="2:17">
      <c r="B378" s="89" t="s">
        <v>323</v>
      </c>
      <c r="C378" s="26"/>
      <c r="D378" s="26"/>
    </row>
    <row r="380" spans="2:17">
      <c r="B380" s="94" t="s">
        <v>324</v>
      </c>
      <c r="C380" s="94"/>
    </row>
    <row r="381" spans="2:17" ht="15.75" thickBot="1">
      <c r="B381" t="s">
        <v>342</v>
      </c>
    </row>
    <row r="382" spans="2:17">
      <c r="B382" s="79" t="s">
        <v>2</v>
      </c>
      <c r="C382" s="80" t="s">
        <v>49</v>
      </c>
      <c r="D382" s="81" t="s">
        <v>200</v>
      </c>
      <c r="E382" s="82" t="s">
        <v>201</v>
      </c>
      <c r="F382" s="83" t="s">
        <v>156</v>
      </c>
      <c r="G382" s="82" t="s">
        <v>190</v>
      </c>
      <c r="H382" s="82" t="s">
        <v>6</v>
      </c>
      <c r="I382" s="82" t="s">
        <v>3</v>
      </c>
      <c r="J382" s="82" t="s">
        <v>4</v>
      </c>
      <c r="K382" s="84" t="s">
        <v>202</v>
      </c>
      <c r="L382" s="84" t="s">
        <v>203</v>
      </c>
      <c r="M382" s="84" t="s">
        <v>204</v>
      </c>
      <c r="N382" s="83" t="s">
        <v>205</v>
      </c>
      <c r="O382" s="83" t="s">
        <v>206</v>
      </c>
      <c r="P382" s="83" t="s">
        <v>207</v>
      </c>
      <c r="Q382" s="85" t="s">
        <v>208</v>
      </c>
    </row>
    <row r="383" spans="2:17" s="86" customFormat="1" ht="12.75">
      <c r="B383" s="87"/>
      <c r="C383" s="88">
        <v>1</v>
      </c>
      <c r="D383" s="87">
        <v>2</v>
      </c>
      <c r="E383" s="87" t="s">
        <v>321</v>
      </c>
      <c r="F383" s="87" t="s">
        <v>326</v>
      </c>
      <c r="G383" s="87" t="s">
        <v>325</v>
      </c>
      <c r="H383" s="87" t="s">
        <v>327</v>
      </c>
      <c r="I383" s="87"/>
      <c r="J383" s="87"/>
      <c r="K383" s="87"/>
      <c r="L383" s="87"/>
      <c r="M383" s="87"/>
      <c r="N383" s="87"/>
      <c r="O383" s="87"/>
      <c r="P383" s="87"/>
      <c r="Q383" s="87"/>
    </row>
    <row r="384" spans="2:17">
      <c r="B384" s="4" t="s">
        <v>284</v>
      </c>
      <c r="C384" s="20">
        <f>H70</f>
        <v>48.357000000000006</v>
      </c>
      <c r="D384" s="44">
        <v>2</v>
      </c>
      <c r="E384" s="44">
        <f>C384*D384</f>
        <v>96.714000000000013</v>
      </c>
      <c r="F384" s="45">
        <f>H313</f>
        <v>179.87235262007928</v>
      </c>
      <c r="G384" s="45">
        <v>0</v>
      </c>
      <c r="H384" s="6">
        <v>0.375</v>
      </c>
      <c r="I384" s="4">
        <v>0.25</v>
      </c>
      <c r="J384" s="5">
        <v>3</v>
      </c>
      <c r="K384" s="45">
        <f>E384/(I384*J384)+(F384+G384)/H384</f>
        <v>608.61160698687809</v>
      </c>
      <c r="L384" s="45">
        <f>E384/(I384*J384)-(F384+G384)/H384</f>
        <v>-350.70760698687809</v>
      </c>
      <c r="M384" s="47">
        <f t="shared" ref="M384:M395" si="60">(J384*K384)/(K384-L384)</f>
        <v>1.9032609733704167</v>
      </c>
      <c r="N384" s="47">
        <f>2/3*M384+(J384-M384)</f>
        <v>2.3655796755431941</v>
      </c>
      <c r="O384" s="47">
        <f t="shared" ref="O384:O395" si="61">(F384+G384)/N384</f>
        <v>76.037325852817133</v>
      </c>
      <c r="P384" s="47">
        <f>O384/40</f>
        <v>1.9009331463204284</v>
      </c>
      <c r="Q384" s="48" t="s">
        <v>211</v>
      </c>
    </row>
    <row r="385" spans="2:17">
      <c r="B385" s="4" t="s">
        <v>285</v>
      </c>
      <c r="C385" s="20">
        <f t="shared" ref="C385:C395" si="62">H71</f>
        <v>30.014999999999993</v>
      </c>
      <c r="D385" s="44">
        <v>2</v>
      </c>
      <c r="E385" s="4">
        <f t="shared" ref="E385:E395" si="63">C385*D385</f>
        <v>60.029999999999987</v>
      </c>
      <c r="F385" s="45">
        <f t="shared" ref="F385:F395" si="64">H314</f>
        <v>105.72497170669102</v>
      </c>
      <c r="G385" s="45">
        <v>0</v>
      </c>
      <c r="H385" s="6">
        <v>0.22041666666666662</v>
      </c>
      <c r="I385" s="4">
        <v>0.25</v>
      </c>
      <c r="J385" s="5">
        <v>2.2999999999999998</v>
      </c>
      <c r="K385" s="40">
        <f t="shared" ref="K385:K395" si="65">E385/(I385*J385)+(F385+G385)/H385</f>
        <v>584.05960698687807</v>
      </c>
      <c r="L385" s="40">
        <f t="shared" ref="L385:L395" si="66">E385/(I385*J385)-(F385+G385)/H385</f>
        <v>-375.25960698687811</v>
      </c>
      <c r="M385" s="5">
        <f t="shared" si="60"/>
        <v>1.4003025025479878</v>
      </c>
      <c r="N385" s="5">
        <f t="shared" ref="N385:N395" si="67">2/3*M385+(J385-M385)</f>
        <v>1.8332324991506705</v>
      </c>
      <c r="O385" s="5">
        <f t="shared" si="61"/>
        <v>57.671338335793735</v>
      </c>
      <c r="P385" s="5">
        <f t="shared" ref="P385:P395" si="68">O385/40</f>
        <v>1.4417834583948435</v>
      </c>
      <c r="Q385" s="48" t="s">
        <v>211</v>
      </c>
    </row>
    <row r="386" spans="2:17">
      <c r="B386" s="4" t="s">
        <v>286</v>
      </c>
      <c r="C386" s="20">
        <f t="shared" si="62"/>
        <v>74.384999999999991</v>
      </c>
      <c r="D386" s="44">
        <v>2</v>
      </c>
      <c r="E386" s="4">
        <f t="shared" si="63"/>
        <v>148.76999999999998</v>
      </c>
      <c r="F386" s="45">
        <f t="shared" si="64"/>
        <v>499.64542394466469</v>
      </c>
      <c r="G386" s="45">
        <v>0</v>
      </c>
      <c r="H386" s="6">
        <v>1.0416666666666667</v>
      </c>
      <c r="I386" s="4">
        <v>0.25</v>
      </c>
      <c r="J386" s="5">
        <v>5</v>
      </c>
      <c r="K386" s="40">
        <f t="shared" si="65"/>
        <v>598.67560698687805</v>
      </c>
      <c r="L386" s="40">
        <f t="shared" si="66"/>
        <v>-360.64360698687813</v>
      </c>
      <c r="M386" s="5">
        <f t="shared" si="60"/>
        <v>3.1203148976189268</v>
      </c>
      <c r="N386" s="5">
        <f t="shared" si="67"/>
        <v>3.9598950341270243</v>
      </c>
      <c r="O386" s="5">
        <f t="shared" si="61"/>
        <v>126.17643135452798</v>
      </c>
      <c r="P386" s="5">
        <f t="shared" si="68"/>
        <v>3.1544107838631996</v>
      </c>
      <c r="Q386" s="48" t="s">
        <v>211</v>
      </c>
    </row>
    <row r="387" spans="2:17">
      <c r="B387" s="4" t="s">
        <v>287</v>
      </c>
      <c r="C387" s="20">
        <f t="shared" si="62"/>
        <v>48.276000000000003</v>
      </c>
      <c r="D387" s="44">
        <v>2</v>
      </c>
      <c r="E387" s="4">
        <f t="shared" si="63"/>
        <v>96.552000000000007</v>
      </c>
      <c r="F387" s="45">
        <f t="shared" si="64"/>
        <v>179.87235262007928</v>
      </c>
      <c r="G387" s="45">
        <v>0</v>
      </c>
      <c r="H387" s="6">
        <v>0.375</v>
      </c>
      <c r="I387" s="4">
        <v>0.25</v>
      </c>
      <c r="J387" s="5">
        <v>3</v>
      </c>
      <c r="K387" s="40">
        <f t="shared" si="65"/>
        <v>608.39560698687808</v>
      </c>
      <c r="L387" s="40">
        <f t="shared" si="66"/>
        <v>-350.9236069868781</v>
      </c>
      <c r="M387" s="5">
        <f t="shared" si="60"/>
        <v>1.9025854943530458</v>
      </c>
      <c r="N387" s="5">
        <f t="shared" si="67"/>
        <v>2.3658048352156511</v>
      </c>
      <c r="O387" s="5">
        <f t="shared" si="61"/>
        <v>76.030089186829869</v>
      </c>
      <c r="P387" s="5">
        <f t="shared" si="68"/>
        <v>1.9007522296707466</v>
      </c>
      <c r="Q387" s="48" t="s">
        <v>211</v>
      </c>
    </row>
    <row r="388" spans="2:17">
      <c r="B388" s="4" t="s">
        <v>288</v>
      </c>
      <c r="C388" s="20">
        <f t="shared" si="62"/>
        <v>30.014999999999993</v>
      </c>
      <c r="D388" s="44">
        <v>2</v>
      </c>
      <c r="E388" s="4">
        <f t="shared" si="63"/>
        <v>60.029999999999987</v>
      </c>
      <c r="F388" s="45">
        <f t="shared" si="64"/>
        <v>105.72497170669102</v>
      </c>
      <c r="G388" s="45">
        <v>0</v>
      </c>
      <c r="H388" s="6">
        <v>0.22041666666666662</v>
      </c>
      <c r="I388" s="4">
        <v>0.25</v>
      </c>
      <c r="J388" s="5">
        <v>2.2999999999999998</v>
      </c>
      <c r="K388" s="40">
        <f t="shared" si="65"/>
        <v>584.05960698687807</v>
      </c>
      <c r="L388" s="40">
        <f t="shared" si="66"/>
        <v>-375.25960698687811</v>
      </c>
      <c r="M388" s="5">
        <f t="shared" si="60"/>
        <v>1.4003025025479878</v>
      </c>
      <c r="N388" s="5">
        <f t="shared" si="67"/>
        <v>1.8332324991506705</v>
      </c>
      <c r="O388" s="5">
        <f t="shared" si="61"/>
        <v>57.671338335793735</v>
      </c>
      <c r="P388" s="5">
        <f t="shared" si="68"/>
        <v>1.4417834583948435</v>
      </c>
      <c r="Q388" s="48" t="s">
        <v>211</v>
      </c>
    </row>
    <row r="389" spans="2:17">
      <c r="B389" s="4" t="s">
        <v>289</v>
      </c>
      <c r="C389" s="20">
        <f t="shared" si="62"/>
        <v>62.848800000000004</v>
      </c>
      <c r="D389" s="44">
        <v>2</v>
      </c>
      <c r="E389" s="4">
        <f t="shared" si="63"/>
        <v>125.69760000000001</v>
      </c>
      <c r="F389" s="45">
        <f t="shared" si="64"/>
        <v>192.06370096432914</v>
      </c>
      <c r="G389" s="45">
        <v>0</v>
      </c>
      <c r="H389" s="6">
        <v>0.4004166666666667</v>
      </c>
      <c r="I389" s="4">
        <v>0.25</v>
      </c>
      <c r="J389" s="5">
        <v>3.1</v>
      </c>
      <c r="K389" s="40">
        <f t="shared" si="65"/>
        <v>641.85005859978139</v>
      </c>
      <c r="L389" s="40">
        <f t="shared" si="66"/>
        <v>-317.4691553739749</v>
      </c>
      <c r="M389" s="5">
        <f t="shared" si="60"/>
        <v>2.0741116749004829</v>
      </c>
      <c r="N389" s="5">
        <f t="shared" si="67"/>
        <v>2.4086294416998388</v>
      </c>
      <c r="O389" s="5">
        <f t="shared" si="61"/>
        <v>79.739829481111173</v>
      </c>
      <c r="P389" s="5">
        <f t="shared" si="68"/>
        <v>1.9934957370277793</v>
      </c>
      <c r="Q389" s="48" t="s">
        <v>211</v>
      </c>
    </row>
    <row r="390" spans="2:17">
      <c r="B390" s="4" t="s">
        <v>290</v>
      </c>
      <c r="C390" s="20">
        <f t="shared" si="62"/>
        <v>48.340799999999994</v>
      </c>
      <c r="D390" s="44">
        <v>2</v>
      </c>
      <c r="E390" s="4">
        <f t="shared" si="63"/>
        <v>96.681599999999989</v>
      </c>
      <c r="F390" s="45">
        <f t="shared" si="64"/>
        <v>179.87235262007928</v>
      </c>
      <c r="G390" s="45">
        <v>0</v>
      </c>
      <c r="H390" s="6">
        <v>0.375</v>
      </c>
      <c r="I390" s="4">
        <v>0.25</v>
      </c>
      <c r="J390" s="5">
        <v>3</v>
      </c>
      <c r="K390" s="40">
        <f t="shared" si="65"/>
        <v>608.56840698687802</v>
      </c>
      <c r="L390" s="40">
        <f t="shared" si="66"/>
        <v>-350.7508069868781</v>
      </c>
      <c r="M390" s="5">
        <f t="shared" si="60"/>
        <v>1.9031258775669424</v>
      </c>
      <c r="N390" s="5">
        <f t="shared" si="67"/>
        <v>2.3656247074776857</v>
      </c>
      <c r="O390" s="5">
        <f t="shared" si="61"/>
        <v>76.035878409414167</v>
      </c>
      <c r="P390" s="5">
        <f t="shared" si="68"/>
        <v>1.9008969602353543</v>
      </c>
      <c r="Q390" s="48" t="s">
        <v>211</v>
      </c>
    </row>
    <row r="391" spans="2:17">
      <c r="B391" s="4" t="s">
        <v>291</v>
      </c>
      <c r="C391" s="20">
        <f t="shared" si="62"/>
        <v>30.025645714285695</v>
      </c>
      <c r="D391" s="44">
        <v>2</v>
      </c>
      <c r="E391" s="4">
        <f t="shared" si="63"/>
        <v>60.051291428571389</v>
      </c>
      <c r="F391" s="45">
        <f t="shared" si="64"/>
        <v>105.72497170669102</v>
      </c>
      <c r="G391" s="45">
        <v>0</v>
      </c>
      <c r="H391" s="6">
        <v>0.22041666666666662</v>
      </c>
      <c r="I391" s="4">
        <v>0.25</v>
      </c>
      <c r="J391" s="5">
        <v>2.2999999999999998</v>
      </c>
      <c r="K391" s="40">
        <f t="shared" si="65"/>
        <v>584.09663555830662</v>
      </c>
      <c r="L391" s="40">
        <f t="shared" si="66"/>
        <v>-375.22257841544956</v>
      </c>
      <c r="M391" s="5">
        <f t="shared" si="60"/>
        <v>1.4003912797902709</v>
      </c>
      <c r="N391" s="5">
        <f t="shared" si="67"/>
        <v>1.833202906736576</v>
      </c>
      <c r="O391" s="5">
        <f t="shared" si="61"/>
        <v>57.672269293364849</v>
      </c>
      <c r="P391" s="5">
        <f t="shared" si="68"/>
        <v>1.4418067323341213</v>
      </c>
      <c r="Q391" s="48" t="s">
        <v>211</v>
      </c>
    </row>
    <row r="392" spans="2:17">
      <c r="B392" s="4" t="s">
        <v>292</v>
      </c>
      <c r="C392" s="20">
        <f t="shared" si="62"/>
        <v>58.241057142857109</v>
      </c>
      <c r="D392" s="44">
        <v>2</v>
      </c>
      <c r="E392" s="4">
        <f t="shared" si="63"/>
        <v>116.48211428571422</v>
      </c>
      <c r="F392" s="45">
        <f t="shared" si="64"/>
        <v>151.14274074326107</v>
      </c>
      <c r="G392" s="45">
        <v>0</v>
      </c>
      <c r="H392" s="6">
        <v>0.31510416666666669</v>
      </c>
      <c r="I392" s="4">
        <v>0.25</v>
      </c>
      <c r="J392" s="5">
        <v>2.75</v>
      </c>
      <c r="K392" s="40">
        <f t="shared" si="65"/>
        <v>649.08813685700784</v>
      </c>
      <c r="L392" s="40">
        <f t="shared" si="66"/>
        <v>-310.23107711674834</v>
      </c>
      <c r="M392" s="5">
        <f t="shared" si="60"/>
        <v>1.8606865685123273</v>
      </c>
      <c r="N392" s="5">
        <f t="shared" si="67"/>
        <v>2.1297711438292239</v>
      </c>
      <c r="O392" s="5">
        <f t="shared" si="61"/>
        <v>70.966658169437792</v>
      </c>
      <c r="P392" s="5">
        <f t="shared" si="68"/>
        <v>1.7741664542359448</v>
      </c>
      <c r="Q392" s="48" t="s">
        <v>211</v>
      </c>
    </row>
    <row r="393" spans="2:17">
      <c r="B393" s="4" t="s">
        <v>293</v>
      </c>
      <c r="C393" s="20">
        <f t="shared" si="62"/>
        <v>48.350057142857082</v>
      </c>
      <c r="D393" s="44">
        <v>2</v>
      </c>
      <c r="E393" s="4">
        <f t="shared" si="63"/>
        <v>96.700114285714164</v>
      </c>
      <c r="F393" s="45">
        <f t="shared" si="64"/>
        <v>179.87235262007928</v>
      </c>
      <c r="G393" s="45">
        <v>0</v>
      </c>
      <c r="H393" s="6">
        <v>0.375</v>
      </c>
      <c r="I393" s="4">
        <v>0.25</v>
      </c>
      <c r="J393" s="5">
        <v>3</v>
      </c>
      <c r="K393" s="40">
        <f t="shared" si="65"/>
        <v>608.59309270116364</v>
      </c>
      <c r="L393" s="40">
        <f t="shared" si="66"/>
        <v>-350.72612127259254</v>
      </c>
      <c r="M393" s="5">
        <f t="shared" si="60"/>
        <v>1.9032030751689273</v>
      </c>
      <c r="N393" s="5">
        <f t="shared" si="67"/>
        <v>2.3655989749436905</v>
      </c>
      <c r="O393" s="5">
        <f t="shared" si="61"/>
        <v>76.036705513182284</v>
      </c>
      <c r="P393" s="5">
        <f t="shared" si="68"/>
        <v>1.9009176378295571</v>
      </c>
      <c r="Q393" s="48" t="s">
        <v>211</v>
      </c>
    </row>
    <row r="394" spans="2:17">
      <c r="B394" s="4" t="s">
        <v>294</v>
      </c>
      <c r="C394" s="20">
        <f t="shared" si="62"/>
        <v>30.032742857142903</v>
      </c>
      <c r="D394" s="44">
        <v>2</v>
      </c>
      <c r="E394" s="4">
        <f t="shared" si="63"/>
        <v>60.065485714285806</v>
      </c>
      <c r="F394" s="45">
        <f t="shared" si="64"/>
        <v>105.72497170669102</v>
      </c>
      <c r="G394" s="45">
        <v>0</v>
      </c>
      <c r="H394" s="6">
        <v>0.22041666666666662</v>
      </c>
      <c r="I394" s="4">
        <v>0.25</v>
      </c>
      <c r="J394" s="5">
        <v>2.2999999999999998</v>
      </c>
      <c r="K394" s="40">
        <f t="shared" si="65"/>
        <v>584.12132127259258</v>
      </c>
      <c r="L394" s="40">
        <f t="shared" si="66"/>
        <v>-375.19789270116365</v>
      </c>
      <c r="M394" s="5">
        <f t="shared" si="60"/>
        <v>1.4004504646184601</v>
      </c>
      <c r="N394" s="5">
        <f t="shared" si="67"/>
        <v>1.833183178460513</v>
      </c>
      <c r="O394" s="5">
        <f t="shared" si="61"/>
        <v>57.672889948443498</v>
      </c>
      <c r="P394" s="5">
        <f t="shared" si="68"/>
        <v>1.4418222487110874</v>
      </c>
      <c r="Q394" s="48" t="s">
        <v>211</v>
      </c>
    </row>
    <row r="395" spans="2:17">
      <c r="B395" s="4" t="s">
        <v>295</v>
      </c>
      <c r="C395" s="20">
        <f t="shared" si="62"/>
        <v>74.473714285714351</v>
      </c>
      <c r="D395" s="44">
        <v>2</v>
      </c>
      <c r="E395" s="4">
        <f t="shared" si="63"/>
        <v>148.9474285714287</v>
      </c>
      <c r="F395" s="45">
        <f t="shared" si="64"/>
        <v>499.64542394466469</v>
      </c>
      <c r="G395" s="45">
        <v>0</v>
      </c>
      <c r="H395" s="6">
        <v>1.0416666666666667</v>
      </c>
      <c r="I395" s="4">
        <v>0.25</v>
      </c>
      <c r="J395" s="5">
        <v>5</v>
      </c>
      <c r="K395" s="40">
        <f t="shared" si="65"/>
        <v>598.81754984402107</v>
      </c>
      <c r="L395" s="40">
        <f t="shared" si="66"/>
        <v>-360.5016641297351</v>
      </c>
      <c r="M395" s="5">
        <f t="shared" si="60"/>
        <v>3.121054707971286</v>
      </c>
      <c r="N395" s="5">
        <f t="shared" si="67"/>
        <v>3.9596484306762378</v>
      </c>
      <c r="O395" s="5">
        <f t="shared" si="61"/>
        <v>126.18428951262577</v>
      </c>
      <c r="P395" s="5">
        <f t="shared" si="68"/>
        <v>3.154607237815644</v>
      </c>
      <c r="Q395" s="48" t="s">
        <v>211</v>
      </c>
    </row>
    <row r="396" spans="2:17" hidden="1">
      <c r="B396" t="s">
        <v>171</v>
      </c>
    </row>
    <row r="397" spans="2:17" hidden="1"/>
    <row r="398" spans="2:17" hidden="1">
      <c r="D398" t="s">
        <v>172</v>
      </c>
      <c r="G398" s="26" t="s">
        <v>25</v>
      </c>
    </row>
    <row r="399" spans="2:17" hidden="1">
      <c r="B399" s="38" t="s">
        <v>176</v>
      </c>
      <c r="C399" s="4" t="s">
        <v>173</v>
      </c>
      <c r="D399" s="4" t="s">
        <v>126</v>
      </c>
      <c r="E399" s="4" t="s">
        <v>174</v>
      </c>
      <c r="F399" s="4" t="s">
        <v>175</v>
      </c>
    </row>
    <row r="400" spans="2:17" hidden="1">
      <c r="B400" s="38"/>
      <c r="C400" s="4" t="s">
        <v>177</v>
      </c>
      <c r="D400" s="4" t="s">
        <v>177</v>
      </c>
      <c r="E400" s="4" t="s">
        <v>177</v>
      </c>
      <c r="F400" s="4" t="s">
        <v>177</v>
      </c>
    </row>
    <row r="401" spans="2:10" hidden="1">
      <c r="B401" s="38" t="s">
        <v>178</v>
      </c>
      <c r="C401" s="5">
        <f t="shared" ref="C401:C410" si="69">C175</f>
        <v>0</v>
      </c>
      <c r="D401" s="5">
        <f t="shared" ref="D401:D410" si="70">C162</f>
        <v>7.1287841847690601</v>
      </c>
      <c r="E401" s="5">
        <f t="shared" ref="E401:E410" si="71">C149</f>
        <v>4.1713579099462486</v>
      </c>
      <c r="F401" s="5">
        <f t="shared" ref="F401:F410" si="72">C136</f>
        <v>0.17979998917550119</v>
      </c>
    </row>
    <row r="402" spans="2:10" hidden="1">
      <c r="B402" s="38" t="s">
        <v>179</v>
      </c>
      <c r="C402" s="5">
        <f t="shared" si="69"/>
        <v>0</v>
      </c>
      <c r="D402" s="5">
        <f t="shared" si="70"/>
        <v>5.4504457170262279</v>
      </c>
      <c r="E402" s="5">
        <f t="shared" si="71"/>
        <v>3.1892899637817469</v>
      </c>
      <c r="F402" s="5">
        <f t="shared" si="72"/>
        <v>0.13746945559339019</v>
      </c>
    </row>
    <row r="403" spans="2:10" hidden="1">
      <c r="B403" s="38" t="s">
        <v>46</v>
      </c>
      <c r="C403" s="5">
        <f t="shared" si="69"/>
        <v>0</v>
      </c>
      <c r="D403" s="5">
        <f t="shared" si="70"/>
        <v>3.7056383990757582</v>
      </c>
      <c r="E403" s="5">
        <f t="shared" si="71"/>
        <v>2.1683282375711266</v>
      </c>
      <c r="F403" s="5">
        <f t="shared" si="72"/>
        <v>9.3462465235750025E-2</v>
      </c>
    </row>
    <row r="404" spans="2:10" hidden="1">
      <c r="B404" s="38" t="s">
        <v>180</v>
      </c>
      <c r="C404" s="5">
        <f t="shared" si="69"/>
        <v>0</v>
      </c>
      <c r="D404" s="5">
        <f t="shared" si="70"/>
        <v>1.7863503493302424</v>
      </c>
      <c r="E404" s="5">
        <f t="shared" si="71"/>
        <v>1.0452703387394446</v>
      </c>
      <c r="F404" s="5">
        <f t="shared" si="72"/>
        <v>4.5054775842345872E-2</v>
      </c>
    </row>
    <row r="405" spans="2:10" hidden="1">
      <c r="B405" s="38" t="s">
        <v>45</v>
      </c>
      <c r="C405" s="5">
        <f t="shared" si="69"/>
        <v>0</v>
      </c>
      <c r="D405" s="5">
        <f t="shared" si="70"/>
        <v>0.20771515689886538</v>
      </c>
      <c r="E405" s="5">
        <f t="shared" si="71"/>
        <v>0.12154306264412146</v>
      </c>
      <c r="F405" s="5">
        <f t="shared" si="72"/>
        <v>5.2389274235285889E-3</v>
      </c>
    </row>
    <row r="406" spans="2:10" hidden="1">
      <c r="B406" s="38" t="s">
        <v>41</v>
      </c>
      <c r="C406" s="5">
        <f t="shared" si="69"/>
        <v>0</v>
      </c>
      <c r="D406" s="5">
        <f t="shared" si="70"/>
        <v>0.28249261338245696</v>
      </c>
      <c r="E406" s="5">
        <f t="shared" si="71"/>
        <v>0.16529856519600519</v>
      </c>
      <c r="F406" s="5">
        <f t="shared" si="72"/>
        <v>7.1249412959988826E-3</v>
      </c>
    </row>
    <row r="407" spans="2:10" hidden="1">
      <c r="B407" s="38" t="s">
        <v>42</v>
      </c>
      <c r="C407" s="5">
        <f t="shared" si="69"/>
        <v>0</v>
      </c>
      <c r="D407" s="5">
        <f t="shared" si="70"/>
        <v>2.9163208028600698</v>
      </c>
      <c r="E407" s="5">
        <f t="shared" si="71"/>
        <v>1.7064645995234653</v>
      </c>
      <c r="F407" s="5">
        <f t="shared" si="72"/>
        <v>7.3554541026341388E-2</v>
      </c>
    </row>
    <row r="408" spans="2:10" hidden="1">
      <c r="B408" s="38" t="s">
        <v>44</v>
      </c>
      <c r="C408" s="5">
        <f t="shared" si="69"/>
        <v>0</v>
      </c>
      <c r="D408" s="5">
        <f t="shared" si="70"/>
        <v>4.2789322321166274</v>
      </c>
      <c r="E408" s="5">
        <f t="shared" si="71"/>
        <v>2.5037870904689021</v>
      </c>
      <c r="F408" s="5">
        <f t="shared" si="72"/>
        <v>0.10792190492468895</v>
      </c>
    </row>
    <row r="409" spans="2:10" hidden="1">
      <c r="B409" s="38" t="s">
        <v>181</v>
      </c>
      <c r="C409" s="5">
        <f t="shared" si="69"/>
        <v>0</v>
      </c>
      <c r="D409" s="5">
        <f t="shared" si="70"/>
        <v>6.0237395500670958</v>
      </c>
      <c r="E409" s="5">
        <f t="shared" si="71"/>
        <v>3.5247488166795224</v>
      </c>
      <c r="F409" s="5">
        <f t="shared" si="72"/>
        <v>0.15192889528232909</v>
      </c>
    </row>
    <row r="410" spans="2:10" hidden="1">
      <c r="B410" s="38" t="s">
        <v>43</v>
      </c>
      <c r="C410" s="5">
        <f t="shared" si="69"/>
        <v>0</v>
      </c>
      <c r="D410" s="5">
        <f t="shared" si="70"/>
        <v>7.6522263801542021</v>
      </c>
      <c r="E410" s="5">
        <f t="shared" si="71"/>
        <v>4.477646427809435</v>
      </c>
      <c r="F410" s="5">
        <f t="shared" si="72"/>
        <v>0.19300208628279325</v>
      </c>
    </row>
    <row r="411" spans="2:10" hidden="1">
      <c r="B411" s="17"/>
      <c r="C411" s="41"/>
      <c r="D411" s="41"/>
      <c r="E411" s="41"/>
      <c r="F411" s="41"/>
      <c r="G411" s="10" t="s">
        <v>182</v>
      </c>
      <c r="H411" s="10" t="s">
        <v>183</v>
      </c>
      <c r="I411" s="10" t="s">
        <v>184</v>
      </c>
      <c r="J411" s="10" t="s">
        <v>185</v>
      </c>
    </row>
    <row r="412" spans="2:10" hidden="1">
      <c r="B412" s="38" t="s">
        <v>176</v>
      </c>
      <c r="C412" s="4" t="s">
        <v>126</v>
      </c>
      <c r="D412" s="4" t="s">
        <v>174</v>
      </c>
      <c r="E412" s="4" t="s">
        <v>175</v>
      </c>
      <c r="F412" s="4" t="s">
        <v>186</v>
      </c>
      <c r="G412" s="10"/>
      <c r="H412" s="10"/>
      <c r="I412" s="10"/>
      <c r="J412" s="10"/>
    </row>
    <row r="413" spans="2:10" hidden="1">
      <c r="B413" s="38"/>
      <c r="C413" s="4" t="s">
        <v>187</v>
      </c>
      <c r="D413" s="4" t="s">
        <v>188</v>
      </c>
      <c r="E413" s="4" t="s">
        <v>189</v>
      </c>
      <c r="F413" s="4" t="s">
        <v>190</v>
      </c>
      <c r="G413" s="10"/>
      <c r="H413" s="10"/>
      <c r="I413" s="10"/>
      <c r="J413" s="10"/>
    </row>
    <row r="414" spans="2:10" hidden="1">
      <c r="B414" s="38" t="s">
        <v>178</v>
      </c>
      <c r="C414" s="40">
        <f>C401*G414</f>
        <v>0</v>
      </c>
      <c r="D414" s="40">
        <f>C401*G414*2+D401*G414</f>
        <v>20.673474135830272</v>
      </c>
      <c r="E414" s="40">
        <f>C401*3*G414+D401*2*H414+E401*I414</f>
        <v>53.443886210504665</v>
      </c>
      <c r="F414" s="40">
        <f>C401*4*H414+D401*3*I414+E401*2*J414+F401*J414</f>
        <v>86.735718253788022</v>
      </c>
      <c r="G414" s="10">
        <v>2.9</v>
      </c>
      <c r="H414" s="10">
        <v>2.9</v>
      </c>
      <c r="I414" s="10">
        <v>2.9</v>
      </c>
      <c r="J414" s="10">
        <v>2.9</v>
      </c>
    </row>
    <row r="415" spans="2:10" hidden="1">
      <c r="B415" s="38" t="s">
        <v>179</v>
      </c>
      <c r="C415" s="40">
        <f t="shared" ref="C415:C423" si="73">C402*G415</f>
        <v>0</v>
      </c>
      <c r="D415" s="40">
        <f t="shared" ref="D415:D423" si="74">C402*G415*2+D402*G415</f>
        <v>15.806292579376061</v>
      </c>
      <c r="E415" s="40">
        <f t="shared" ref="E415:E423" si="75">C402*3*G415+D402*2*H415+E402*I415</f>
        <v>40.861526053719189</v>
      </c>
      <c r="F415" s="40">
        <f t="shared" ref="F415:F423" si="76">C402*4*H415+D402*3*I415+E402*2*J415+F402*J415</f>
        <v>66.315420949283151</v>
      </c>
      <c r="G415" s="10">
        <v>2.9</v>
      </c>
      <c r="H415" s="10">
        <v>2.9</v>
      </c>
      <c r="I415" s="10">
        <v>2.9</v>
      </c>
      <c r="J415" s="10">
        <v>2.9</v>
      </c>
    </row>
    <row r="416" spans="2:10" hidden="1">
      <c r="B416" s="38" t="s">
        <v>46</v>
      </c>
      <c r="C416" s="40">
        <f t="shared" si="73"/>
        <v>0</v>
      </c>
      <c r="D416" s="40">
        <f t="shared" si="74"/>
        <v>10.746351357319698</v>
      </c>
      <c r="E416" s="40">
        <f t="shared" si="75"/>
        <v>27.780854603595664</v>
      </c>
      <c r="F416" s="40">
        <f t="shared" si="76"/>
        <v>45.086398999055305</v>
      </c>
      <c r="G416" s="10">
        <v>2.9</v>
      </c>
      <c r="H416" s="10">
        <v>2.9</v>
      </c>
      <c r="I416" s="10">
        <v>2.9</v>
      </c>
      <c r="J416" s="10">
        <v>2.9</v>
      </c>
    </row>
    <row r="417" spans="2:10" hidden="1">
      <c r="B417" s="38" t="s">
        <v>180</v>
      </c>
      <c r="C417" s="40">
        <f t="shared" si="73"/>
        <v>0</v>
      </c>
      <c r="D417" s="40">
        <f t="shared" si="74"/>
        <v>5.1804160130577026</v>
      </c>
      <c r="E417" s="40">
        <f t="shared" si="75"/>
        <v>13.392116008459794</v>
      </c>
      <c r="F417" s="40">
        <f t="shared" si="76"/>
        <v>21.734474853804691</v>
      </c>
      <c r="G417" s="10">
        <v>2.9</v>
      </c>
      <c r="H417" s="10">
        <v>2.9</v>
      </c>
      <c r="I417" s="10">
        <v>2.9</v>
      </c>
      <c r="J417" s="10">
        <v>2.9</v>
      </c>
    </row>
    <row r="418" spans="2:10" hidden="1">
      <c r="B418" s="38" t="s">
        <v>45</v>
      </c>
      <c r="C418" s="40">
        <f t="shared" si="73"/>
        <v>0</v>
      </c>
      <c r="D418" s="40">
        <f t="shared" si="74"/>
        <v>0.60237395500670954</v>
      </c>
      <c r="E418" s="40">
        <f t="shared" si="75"/>
        <v>1.5572227916813712</v>
      </c>
      <c r="F418" s="40">
        <f t="shared" si="76"/>
        <v>2.5272645178842659</v>
      </c>
      <c r="G418" s="10">
        <v>2.9</v>
      </c>
      <c r="H418" s="10">
        <v>2.9</v>
      </c>
      <c r="I418" s="10">
        <v>2.9</v>
      </c>
      <c r="J418" s="10">
        <v>2.9</v>
      </c>
    </row>
    <row r="419" spans="2:10" hidden="1">
      <c r="B419" s="38" t="s">
        <v>41</v>
      </c>
      <c r="C419" s="40">
        <f t="shared" si="73"/>
        <v>0</v>
      </c>
      <c r="D419" s="40">
        <f t="shared" si="74"/>
        <v>0.81922857880912514</v>
      </c>
      <c r="E419" s="40">
        <f t="shared" si="75"/>
        <v>2.1178229966866655</v>
      </c>
      <c r="F419" s="40">
        <f t="shared" si="76"/>
        <v>3.437079744322602</v>
      </c>
      <c r="G419" s="10">
        <v>2.9</v>
      </c>
      <c r="H419" s="10">
        <v>2.9</v>
      </c>
      <c r="I419" s="10">
        <v>2.9</v>
      </c>
      <c r="J419" s="10">
        <v>2.9</v>
      </c>
    </row>
    <row r="420" spans="2:10" hidden="1">
      <c r="B420" s="38" t="s">
        <v>42</v>
      </c>
      <c r="C420" s="40">
        <f t="shared" si="73"/>
        <v>0</v>
      </c>
      <c r="D420" s="40">
        <f t="shared" si="74"/>
        <v>8.4573303282942014</v>
      </c>
      <c r="E420" s="40">
        <f t="shared" si="75"/>
        <v>21.863407995206451</v>
      </c>
      <c r="F420" s="40">
        <f t="shared" si="76"/>
        <v>35.482793831095094</v>
      </c>
      <c r="G420" s="10">
        <v>2.9</v>
      </c>
      <c r="H420" s="10">
        <v>2.9</v>
      </c>
      <c r="I420" s="10">
        <v>2.9</v>
      </c>
      <c r="J420" s="10">
        <v>2.9</v>
      </c>
    </row>
    <row r="421" spans="2:10" hidden="1">
      <c r="B421" s="38" t="s">
        <v>44</v>
      </c>
      <c r="C421" s="40">
        <f t="shared" si="73"/>
        <v>0</v>
      </c>
      <c r="D421" s="40">
        <f t="shared" si="74"/>
        <v>12.408903473138219</v>
      </c>
      <c r="E421" s="40">
        <f t="shared" si="75"/>
        <v>32.078789508636255</v>
      </c>
      <c r="F421" s="40">
        <f t="shared" si="76"/>
        <v>52.061649068415882</v>
      </c>
      <c r="G421" s="10">
        <v>2.9</v>
      </c>
      <c r="H421" s="10">
        <v>2.9</v>
      </c>
      <c r="I421" s="10">
        <v>2.9</v>
      </c>
      <c r="J421" s="10">
        <v>2.9</v>
      </c>
    </row>
    <row r="422" spans="2:10" hidden="1">
      <c r="B422" s="38" t="s">
        <v>181</v>
      </c>
      <c r="C422" s="40">
        <f t="shared" si="73"/>
        <v>0</v>
      </c>
      <c r="D422" s="40">
        <f t="shared" si="74"/>
        <v>17.468844695194576</v>
      </c>
      <c r="E422" s="40">
        <f t="shared" si="75"/>
        <v>45.159460958759766</v>
      </c>
      <c r="F422" s="40">
        <f t="shared" si="76"/>
        <v>73.290671018643721</v>
      </c>
      <c r="G422" s="10">
        <v>2.9</v>
      </c>
      <c r="H422" s="10">
        <v>2.9</v>
      </c>
      <c r="I422" s="10">
        <v>2.9</v>
      </c>
      <c r="J422" s="10">
        <v>2.9</v>
      </c>
    </row>
    <row r="423" spans="2:10" hidden="1">
      <c r="B423" s="38" t="s">
        <v>43</v>
      </c>
      <c r="C423" s="40">
        <f t="shared" si="73"/>
        <v>0</v>
      </c>
      <c r="D423" s="40">
        <f t="shared" si="74"/>
        <v>22.191456502447185</v>
      </c>
      <c r="E423" s="40">
        <f t="shared" si="75"/>
        <v>57.368087645541735</v>
      </c>
      <c r="F423" s="40">
        <f t="shared" si="76"/>
        <v>93.104424838856389</v>
      </c>
      <c r="G423" s="10">
        <v>2.9</v>
      </c>
      <c r="H423" s="10">
        <v>2.9</v>
      </c>
      <c r="I423" s="10">
        <v>2.9</v>
      </c>
      <c r="J423" s="10">
        <v>2.9</v>
      </c>
    </row>
    <row r="424" spans="2:10" hidden="1"/>
    <row r="425" spans="2:10" hidden="1">
      <c r="D425" t="s">
        <v>172</v>
      </c>
      <c r="G425" s="26" t="s">
        <v>26</v>
      </c>
    </row>
    <row r="426" spans="2:10" hidden="1">
      <c r="B426" s="38" t="s">
        <v>176</v>
      </c>
      <c r="C426" s="4" t="s">
        <v>173</v>
      </c>
      <c r="D426" s="4" t="s">
        <v>126</v>
      </c>
      <c r="E426" s="4" t="s">
        <v>174</v>
      </c>
      <c r="F426" s="4" t="s">
        <v>175</v>
      </c>
    </row>
    <row r="427" spans="2:10" hidden="1">
      <c r="B427" s="38"/>
      <c r="C427" s="4" t="s">
        <v>191</v>
      </c>
      <c r="D427" s="4" t="s">
        <v>191</v>
      </c>
      <c r="E427" s="4" t="s">
        <v>191</v>
      </c>
      <c r="F427" s="4" t="s">
        <v>191</v>
      </c>
    </row>
    <row r="428" spans="2:10" hidden="1">
      <c r="B428" s="38" t="s">
        <v>192</v>
      </c>
      <c r="C428" s="5">
        <f t="shared" ref="C428:C434" si="77">C241</f>
        <v>0</v>
      </c>
      <c r="D428" s="5">
        <f t="shared" ref="D428:D434" si="78">C229</f>
        <v>8.4883976633074898</v>
      </c>
      <c r="E428" s="5">
        <f t="shared" ref="E428:E434" si="79">C216</f>
        <v>4.3767728556616339</v>
      </c>
      <c r="F428" s="5">
        <f t="shared" ref="F428:F434" si="80">C203</f>
        <v>2.1883864278308169</v>
      </c>
    </row>
    <row r="429" spans="2:10" hidden="1">
      <c r="B429" s="38" t="s">
        <v>193</v>
      </c>
      <c r="C429" s="5">
        <f t="shared" si="77"/>
        <v>0</v>
      </c>
      <c r="D429" s="5">
        <f t="shared" si="78"/>
        <v>3.6996882609846349</v>
      </c>
      <c r="E429" s="5">
        <f t="shared" si="79"/>
        <v>1.9076268333990951</v>
      </c>
      <c r="F429" s="5">
        <f t="shared" si="80"/>
        <v>0.95381341669954756</v>
      </c>
    </row>
    <row r="430" spans="2:10" hidden="1">
      <c r="B430" s="38" t="s">
        <v>194</v>
      </c>
      <c r="C430" s="5">
        <f t="shared" si="77"/>
        <v>0</v>
      </c>
      <c r="D430" s="5">
        <f t="shared" si="78"/>
        <v>0.98459445655236255</v>
      </c>
      <c r="E430" s="5">
        <f t="shared" si="79"/>
        <v>0.50767488308201725</v>
      </c>
      <c r="F430" s="5">
        <f t="shared" si="80"/>
        <v>0.25383744154100862</v>
      </c>
    </row>
    <row r="431" spans="2:10" hidden="1">
      <c r="B431" s="38" t="s">
        <v>195</v>
      </c>
      <c r="C431" s="5">
        <f t="shared" si="77"/>
        <v>0</v>
      </c>
      <c r="D431" s="5">
        <f t="shared" si="78"/>
        <v>3.5952615761987787</v>
      </c>
      <c r="E431" s="5">
        <f t="shared" si="79"/>
        <v>1.8537825276176692</v>
      </c>
      <c r="F431" s="5">
        <f t="shared" si="80"/>
        <v>0.92689126380883458</v>
      </c>
    </row>
    <row r="432" spans="2:10" hidden="1">
      <c r="B432" s="38" t="s">
        <v>196</v>
      </c>
      <c r="C432" s="5">
        <f t="shared" si="77"/>
        <v>0</v>
      </c>
      <c r="D432" s="5">
        <f t="shared" si="78"/>
        <v>9.7713540763908693</v>
      </c>
      <c r="E432" s="5">
        <f t="shared" si="79"/>
        <v>5.0382886124048678</v>
      </c>
      <c r="F432" s="5">
        <f t="shared" si="80"/>
        <v>2.5191443062024339</v>
      </c>
    </row>
    <row r="433" spans="2:10" hidden="1">
      <c r="B433" s="38" t="s">
        <v>197</v>
      </c>
      <c r="C433" s="5">
        <f t="shared" si="77"/>
        <v>0</v>
      </c>
      <c r="D433" s="5">
        <f t="shared" si="78"/>
        <v>11.367590543831822</v>
      </c>
      <c r="E433" s="5">
        <f t="shared" si="79"/>
        <v>5.8613372864923807</v>
      </c>
      <c r="F433" s="5">
        <f t="shared" si="80"/>
        <v>2.9306686432461904</v>
      </c>
    </row>
    <row r="434" spans="2:10" hidden="1">
      <c r="B434" s="38" t="s">
        <v>198</v>
      </c>
      <c r="C434" s="5">
        <f t="shared" si="77"/>
        <v>0</v>
      </c>
      <c r="D434" s="5">
        <f t="shared" si="78"/>
        <v>16.782860054869815</v>
      </c>
      <c r="E434" s="5">
        <f t="shared" si="79"/>
        <v>8.6535491434434757</v>
      </c>
      <c r="F434" s="5">
        <f t="shared" si="80"/>
        <v>4.3267745717217378</v>
      </c>
    </row>
    <row r="435" spans="2:10" hidden="1"/>
    <row r="436" spans="2:10" hidden="1">
      <c r="B436" s="38" t="s">
        <v>176</v>
      </c>
      <c r="C436" s="4" t="s">
        <v>126</v>
      </c>
      <c r="D436" s="4" t="s">
        <v>174</v>
      </c>
      <c r="E436" s="4" t="s">
        <v>175</v>
      </c>
      <c r="F436" s="4" t="s">
        <v>186</v>
      </c>
      <c r="G436" s="10"/>
      <c r="H436" s="10"/>
      <c r="I436" s="10"/>
      <c r="J436" s="10"/>
    </row>
    <row r="437" spans="2:10" hidden="1">
      <c r="B437" s="38"/>
      <c r="C437" s="4" t="s">
        <v>187</v>
      </c>
      <c r="D437" s="4" t="s">
        <v>188</v>
      </c>
      <c r="E437" s="4" t="s">
        <v>189</v>
      </c>
      <c r="F437" s="4" t="s">
        <v>190</v>
      </c>
      <c r="G437" s="10"/>
      <c r="H437" s="10"/>
      <c r="I437" s="10"/>
      <c r="J437" s="10"/>
    </row>
    <row r="438" spans="2:10" hidden="1">
      <c r="B438" s="38" t="s">
        <v>192</v>
      </c>
      <c r="C438" s="40">
        <f>C428*G438</f>
        <v>0</v>
      </c>
      <c r="D438" s="40">
        <f>C428*G438*2+D428*H438</f>
        <v>24.61635322359172</v>
      </c>
      <c r="E438" s="40">
        <f>C428*3*H438+D428*2*H438+E428*H438</f>
        <v>61.925347728602176</v>
      </c>
      <c r="F438" s="40">
        <f>C428*4*G438+D428*3*G438+E428*2*G438+F428*J438</f>
        <v>105.580662874322</v>
      </c>
      <c r="G438" s="10">
        <v>2.9</v>
      </c>
      <c r="H438" s="10">
        <v>2.9</v>
      </c>
      <c r="I438" s="10">
        <v>2.9</v>
      </c>
      <c r="J438" s="10">
        <v>2.9</v>
      </c>
    </row>
    <row r="439" spans="2:10" hidden="1">
      <c r="B439" s="38" t="s">
        <v>193</v>
      </c>
      <c r="C439" s="40">
        <f t="shared" ref="C439:C444" si="81">C429*G439</f>
        <v>0</v>
      </c>
      <c r="D439" s="40">
        <f t="shared" ref="D439:D444" si="82">C429*G439*2+D429*H439</f>
        <v>10.72909595685544</v>
      </c>
      <c r="E439" s="40">
        <f t="shared" ref="E439:E444" si="83">C429*3*H439+D429*2*H439+E429*H439</f>
        <v>26.990309730568256</v>
      </c>
      <c r="F439" s="40">
        <f t="shared" ref="F439:F444" si="84">C429*4*G439+D429*3*G439+E429*2*G439+F429*J439</f>
        <v>46.017582412709764</v>
      </c>
      <c r="G439" s="10">
        <v>2.9</v>
      </c>
      <c r="H439" s="10">
        <v>2.9</v>
      </c>
      <c r="I439" s="10">
        <v>2.9</v>
      </c>
      <c r="J439" s="10">
        <v>2.9</v>
      </c>
    </row>
    <row r="440" spans="2:10" hidden="1">
      <c r="B440" s="38" t="s">
        <v>194</v>
      </c>
      <c r="C440" s="40">
        <f t="shared" si="81"/>
        <v>0</v>
      </c>
      <c r="D440" s="40">
        <f t="shared" si="82"/>
        <v>2.8553239240018513</v>
      </c>
      <c r="E440" s="40">
        <f t="shared" si="83"/>
        <v>7.1829050089415523</v>
      </c>
      <c r="F440" s="40">
        <f t="shared" si="84"/>
        <v>12.246614674350178</v>
      </c>
      <c r="G440" s="10">
        <v>2.9</v>
      </c>
      <c r="H440" s="10">
        <v>2.9</v>
      </c>
      <c r="I440" s="10">
        <v>2.9</v>
      </c>
      <c r="J440" s="10">
        <v>2.9</v>
      </c>
    </row>
    <row r="441" spans="2:10" hidden="1">
      <c r="B441" s="38" t="s">
        <v>195</v>
      </c>
      <c r="C441" s="40">
        <f t="shared" si="81"/>
        <v>0</v>
      </c>
      <c r="D441" s="40">
        <f t="shared" si="82"/>
        <v>10.426258570976458</v>
      </c>
      <c r="E441" s="40">
        <f t="shared" si="83"/>
        <v>26.228486472044157</v>
      </c>
      <c r="F441" s="40">
        <f t="shared" si="84"/>
        <v>44.718699038157474</v>
      </c>
      <c r="G441" s="10">
        <v>2.9</v>
      </c>
      <c r="H441" s="10">
        <v>2.9</v>
      </c>
      <c r="I441" s="10">
        <v>2.9</v>
      </c>
      <c r="J441" s="10">
        <v>2.9</v>
      </c>
    </row>
    <row r="442" spans="2:10" hidden="1">
      <c r="B442" s="38" t="s">
        <v>196</v>
      </c>
      <c r="C442" s="40">
        <f t="shared" si="81"/>
        <v>0</v>
      </c>
      <c r="D442" s="40">
        <f t="shared" si="82"/>
        <v>28.33692682153352</v>
      </c>
      <c r="E442" s="40">
        <f t="shared" si="83"/>
        <v>71.284890619041164</v>
      </c>
      <c r="F442" s="40">
        <f t="shared" si="84"/>
        <v>121.53837290453585</v>
      </c>
      <c r="G442" s="10">
        <v>2.9</v>
      </c>
      <c r="H442" s="10">
        <v>2.9</v>
      </c>
      <c r="I442" s="10">
        <v>2.9</v>
      </c>
      <c r="J442" s="10">
        <v>2.9</v>
      </c>
    </row>
    <row r="443" spans="2:10" hidden="1">
      <c r="B443" s="38" t="s">
        <v>197</v>
      </c>
      <c r="C443" s="40">
        <f t="shared" si="81"/>
        <v>0</v>
      </c>
      <c r="D443" s="40">
        <f t="shared" si="82"/>
        <v>32.966012577112281</v>
      </c>
      <c r="E443" s="40">
        <f t="shared" si="83"/>
        <v>82.929903285052461</v>
      </c>
      <c r="F443" s="40">
        <f t="shared" si="84"/>
        <v>141.39273305840661</v>
      </c>
      <c r="G443" s="10">
        <v>2.9</v>
      </c>
      <c r="H443" s="10">
        <v>2.9</v>
      </c>
      <c r="I443" s="10">
        <v>2.9</v>
      </c>
      <c r="J443" s="10">
        <v>2.9</v>
      </c>
    </row>
    <row r="444" spans="2:10" hidden="1">
      <c r="B444" s="38" t="s">
        <v>198</v>
      </c>
      <c r="C444" s="40">
        <f t="shared" si="81"/>
        <v>0</v>
      </c>
      <c r="D444" s="40">
        <f t="shared" si="82"/>
        <v>48.670294159122463</v>
      </c>
      <c r="E444" s="40">
        <f t="shared" si="83"/>
        <v>122.435880834231</v>
      </c>
      <c r="F444" s="40">
        <f t="shared" si="84"/>
        <v>208.74911376733257</v>
      </c>
      <c r="G444" s="10">
        <v>2.9</v>
      </c>
      <c r="H444" s="10">
        <v>2.9</v>
      </c>
      <c r="I444" s="10">
        <v>2.9</v>
      </c>
      <c r="J444" s="10">
        <v>2.9</v>
      </c>
    </row>
    <row r="445" spans="2:10" hidden="1"/>
    <row r="447" spans="2:10">
      <c r="B447" s="7" t="s">
        <v>212</v>
      </c>
      <c r="E447" t="s">
        <v>241</v>
      </c>
    </row>
    <row r="448" spans="2:10" hidden="1">
      <c r="B448" t="s">
        <v>215</v>
      </c>
    </row>
    <row r="449" spans="2:17" ht="15.75" hidden="1" thickBot="1">
      <c r="B449" s="57" t="s">
        <v>2</v>
      </c>
      <c r="C449" s="54" t="s">
        <v>49</v>
      </c>
      <c r="D449" s="49" t="s">
        <v>200</v>
      </c>
      <c r="E449" s="50" t="s">
        <v>201</v>
      </c>
      <c r="F449" s="51" t="s">
        <v>213</v>
      </c>
      <c r="G449" s="50" t="s">
        <v>190</v>
      </c>
      <c r="H449" s="50" t="s">
        <v>6</v>
      </c>
      <c r="I449" s="50" t="s">
        <v>3</v>
      </c>
      <c r="J449" s="50" t="s">
        <v>4</v>
      </c>
      <c r="K449" s="52" t="s">
        <v>202</v>
      </c>
      <c r="L449" s="52" t="s">
        <v>203</v>
      </c>
      <c r="M449" s="52" t="s">
        <v>204</v>
      </c>
      <c r="N449" s="51" t="s">
        <v>205</v>
      </c>
      <c r="O449" s="51" t="s">
        <v>206</v>
      </c>
      <c r="P449" s="51" t="s">
        <v>207</v>
      </c>
      <c r="Q449" s="53" t="s">
        <v>208</v>
      </c>
    </row>
    <row r="450" spans="2:17" hidden="1">
      <c r="B450" s="58" t="s">
        <v>52</v>
      </c>
      <c r="C450" s="55">
        <f t="shared" ref="C450:C461" si="85">H70</f>
        <v>48.357000000000006</v>
      </c>
      <c r="D450" s="44">
        <v>4</v>
      </c>
      <c r="E450" s="44">
        <f>C450*D450</f>
        <v>193.42800000000003</v>
      </c>
      <c r="F450" s="45">
        <f t="shared" ref="F450:F461" si="86">H313</f>
        <v>179.87235262007928</v>
      </c>
      <c r="G450" s="45">
        <f>F438/2</f>
        <v>52.790331437161001</v>
      </c>
      <c r="H450" s="46">
        <f t="shared" ref="H450:H461" si="87">E26</f>
        <v>0.375</v>
      </c>
      <c r="I450" s="44">
        <v>0.25</v>
      </c>
      <c r="J450" s="47">
        <v>4.8099999999999996</v>
      </c>
      <c r="K450" s="45">
        <f>E450/(I450*J450)+(F450+G450)/H450</f>
        <v>781.28870980752652</v>
      </c>
      <c r="L450" s="45">
        <f>E450/(I450*J450)-(F450+G450)/H450</f>
        <v>-459.57893849775508</v>
      </c>
      <c r="M450" s="47">
        <f t="shared" ref="M450:M468" si="88">(J450*K450)/(K450-L450)</f>
        <v>3.0285249996699481</v>
      </c>
      <c r="N450" s="47">
        <f t="shared" ref="N450:N468" si="89">2/3*M450+(J450-M450)</f>
        <v>3.8004916667766833</v>
      </c>
      <c r="O450" s="47">
        <f t="shared" ref="O450:O468" si="90">(F450+G450)/N450</f>
        <v>61.219101226070791</v>
      </c>
      <c r="P450" s="47">
        <f>O450/40</f>
        <v>1.5304775306517697</v>
      </c>
      <c r="Q450" s="48" t="s">
        <v>209</v>
      </c>
    </row>
    <row r="451" spans="2:17" hidden="1">
      <c r="B451" s="59" t="s">
        <v>53</v>
      </c>
      <c r="C451" s="56">
        <f t="shared" si="85"/>
        <v>30.014999999999993</v>
      </c>
      <c r="D451" s="4">
        <v>4</v>
      </c>
      <c r="E451" s="4">
        <f t="shared" ref="E451:E468" si="91">C451*D451</f>
        <v>120.05999999999997</v>
      </c>
      <c r="F451" s="40">
        <f t="shared" si="86"/>
        <v>105.72497170669102</v>
      </c>
      <c r="G451" s="40">
        <f>G450</f>
        <v>52.790331437161001</v>
      </c>
      <c r="H451" s="6">
        <f t="shared" si="87"/>
        <v>0.22041666666666662</v>
      </c>
      <c r="I451" s="4">
        <v>0.25</v>
      </c>
      <c r="J451" s="5">
        <v>4.8099999999999996</v>
      </c>
      <c r="K451" s="40">
        <f t="shared" ref="K451:K456" si="92">E451/(I451*J451)+(F451+G451)/H451</f>
        <v>819.00405169312046</v>
      </c>
      <c r="L451" s="40">
        <f t="shared" ref="L451:L456" si="93">E451/(I451*J451)-(F451+G451)/H451</f>
        <v>-619.32006000912872</v>
      </c>
      <c r="M451" s="5">
        <f t="shared" si="88"/>
        <v>2.7388885833121703</v>
      </c>
      <c r="N451" s="5">
        <f t="shared" si="89"/>
        <v>3.8970371388959428</v>
      </c>
      <c r="O451" s="5">
        <f t="shared" si="90"/>
        <v>40.675851292697836</v>
      </c>
      <c r="P451" s="5">
        <f t="shared" ref="P451:P468" si="94">O451/40</f>
        <v>1.0168962823174459</v>
      </c>
      <c r="Q451" s="38" t="s">
        <v>209</v>
      </c>
    </row>
    <row r="452" spans="2:17" hidden="1">
      <c r="B452" s="59" t="s">
        <v>54</v>
      </c>
      <c r="C452" s="56">
        <f t="shared" si="85"/>
        <v>74.384999999999991</v>
      </c>
      <c r="D452" s="4">
        <v>4</v>
      </c>
      <c r="E452" s="4">
        <f t="shared" si="91"/>
        <v>297.53999999999996</v>
      </c>
      <c r="F452" s="40">
        <f t="shared" si="86"/>
        <v>499.64542394466469</v>
      </c>
      <c r="G452" s="40">
        <f>F439/2</f>
        <v>23.008791206354882</v>
      </c>
      <c r="H452" s="6">
        <f t="shared" si="87"/>
        <v>1.0416666666666667</v>
      </c>
      <c r="I452" s="4">
        <v>0.25</v>
      </c>
      <c r="J452" s="5">
        <v>2.1</v>
      </c>
      <c r="K452" s="40">
        <f t="shared" si="92"/>
        <v>1068.4909036878357</v>
      </c>
      <c r="L452" s="40">
        <f t="shared" si="93"/>
        <v>64.994810597878256</v>
      </c>
      <c r="M452" s="5">
        <f t="shared" si="88"/>
        <v>2.2360135860970507</v>
      </c>
      <c r="N452" s="5">
        <f t="shared" si="89"/>
        <v>1.3546621379676498</v>
      </c>
      <c r="O452" s="5">
        <f t="shared" si="90"/>
        <v>385.81886988820594</v>
      </c>
      <c r="P452" s="5">
        <f t="shared" si="94"/>
        <v>9.6454717472051481</v>
      </c>
      <c r="Q452" s="38" t="s">
        <v>210</v>
      </c>
    </row>
    <row r="453" spans="2:17" hidden="1">
      <c r="B453" s="59" t="s">
        <v>55</v>
      </c>
      <c r="C453" s="56">
        <f t="shared" si="85"/>
        <v>48.276000000000003</v>
      </c>
      <c r="D453" s="4">
        <v>4</v>
      </c>
      <c r="E453" s="4">
        <f t="shared" si="91"/>
        <v>193.10400000000001</v>
      </c>
      <c r="F453" s="40">
        <f t="shared" si="86"/>
        <v>179.87235262007928</v>
      </c>
      <c r="G453" s="40">
        <f>G452</f>
        <v>23.008791206354882</v>
      </c>
      <c r="H453" s="6">
        <f t="shared" si="87"/>
        <v>0.375</v>
      </c>
      <c r="I453" s="4">
        <v>0.25</v>
      </c>
      <c r="J453" s="5">
        <v>2.1</v>
      </c>
      <c r="K453" s="40">
        <f t="shared" si="92"/>
        <v>908.83352639430063</v>
      </c>
      <c r="L453" s="40">
        <f t="shared" si="93"/>
        <v>-173.19924068001495</v>
      </c>
      <c r="M453" s="5">
        <f t="shared" si="88"/>
        <v>1.7638563854110614</v>
      </c>
      <c r="N453" s="5">
        <f t="shared" si="89"/>
        <v>1.5120478715296461</v>
      </c>
      <c r="O453" s="5">
        <f t="shared" si="90"/>
        <v>134.17640251111345</v>
      </c>
      <c r="P453" s="5">
        <f t="shared" si="94"/>
        <v>3.3544100627778364</v>
      </c>
      <c r="Q453" s="38" t="s">
        <v>210</v>
      </c>
    </row>
    <row r="454" spans="2:17" hidden="1">
      <c r="B454" s="59" t="s">
        <v>56</v>
      </c>
      <c r="C454" s="56">
        <f t="shared" si="85"/>
        <v>30.014999999999993</v>
      </c>
      <c r="D454" s="4">
        <v>4</v>
      </c>
      <c r="E454" s="4">
        <f t="shared" si="91"/>
        <v>120.05999999999997</v>
      </c>
      <c r="F454" s="40">
        <f t="shared" si="86"/>
        <v>105.72497170669102</v>
      </c>
      <c r="G454" s="40">
        <f>F440/5</f>
        <v>2.4493229348700356</v>
      </c>
      <c r="H454" s="6">
        <f t="shared" si="87"/>
        <v>0.22041666666666662</v>
      </c>
      <c r="I454" s="4">
        <v>0.25</v>
      </c>
      <c r="J454" s="5">
        <v>2.0099999999999998</v>
      </c>
      <c r="K454" s="40">
        <f t="shared" si="92"/>
        <v>729.69722027940702</v>
      </c>
      <c r="L454" s="40">
        <f t="shared" si="93"/>
        <v>-251.84647401075031</v>
      </c>
      <c r="M454" s="5">
        <f t="shared" si="88"/>
        <v>1.4942701188889047</v>
      </c>
      <c r="N454" s="5">
        <f t="shared" si="89"/>
        <v>1.5119099603703647</v>
      </c>
      <c r="O454" s="5">
        <f t="shared" si="90"/>
        <v>71.548106353543815</v>
      </c>
      <c r="P454" s="5">
        <f t="shared" si="94"/>
        <v>1.7887026588385955</v>
      </c>
      <c r="Q454" s="38" t="s">
        <v>210</v>
      </c>
    </row>
    <row r="455" spans="2:17" hidden="1">
      <c r="B455" s="59" t="s">
        <v>57</v>
      </c>
      <c r="C455" s="56">
        <f t="shared" si="85"/>
        <v>62.848800000000004</v>
      </c>
      <c r="D455" s="4">
        <v>4</v>
      </c>
      <c r="E455" s="4">
        <f t="shared" si="91"/>
        <v>251.39520000000002</v>
      </c>
      <c r="F455" s="40">
        <f t="shared" si="86"/>
        <v>192.06370096432914</v>
      </c>
      <c r="G455" s="40">
        <f>G454</f>
        <v>2.4493229348700356</v>
      </c>
      <c r="H455" s="6">
        <f t="shared" si="87"/>
        <v>0.4004166666666667</v>
      </c>
      <c r="I455" s="4">
        <v>0.25</v>
      </c>
      <c r="J455" s="5">
        <v>2.1</v>
      </c>
      <c r="K455" s="40">
        <f t="shared" si="92"/>
        <v>964.62454251621011</v>
      </c>
      <c r="L455" s="40">
        <f t="shared" si="93"/>
        <v>-6.9285425162101433</v>
      </c>
      <c r="M455" s="5">
        <f t="shared" si="88"/>
        <v>2.0850240408803233</v>
      </c>
      <c r="N455" s="5">
        <f t="shared" si="89"/>
        <v>1.4049919863732256</v>
      </c>
      <c r="O455" s="5">
        <f t="shared" si="90"/>
        <v>138.44422301746013</v>
      </c>
      <c r="P455" s="5">
        <f t="shared" si="94"/>
        <v>3.4611055754365032</v>
      </c>
      <c r="Q455" s="38" t="s">
        <v>210</v>
      </c>
    </row>
    <row r="456" spans="2:17" hidden="1">
      <c r="B456" s="59" t="s">
        <v>58</v>
      </c>
      <c r="C456" s="56">
        <f t="shared" si="85"/>
        <v>48.340799999999994</v>
      </c>
      <c r="D456" s="4">
        <v>4</v>
      </c>
      <c r="E456" s="4">
        <f t="shared" si="91"/>
        <v>193.36319999999998</v>
      </c>
      <c r="F456" s="40">
        <f t="shared" si="86"/>
        <v>179.87235262007928</v>
      </c>
      <c r="G456" s="40">
        <f>G455</f>
        <v>2.4493229348700356</v>
      </c>
      <c r="H456" s="6">
        <f t="shared" si="87"/>
        <v>0.375</v>
      </c>
      <c r="I456" s="4">
        <v>0.25</v>
      </c>
      <c r="J456" s="5">
        <v>2.0499999999999998</v>
      </c>
      <c r="K456" s="40">
        <f t="shared" si="92"/>
        <v>863.48518359368597</v>
      </c>
      <c r="L456" s="40">
        <f t="shared" si="93"/>
        <v>-108.89708603271038</v>
      </c>
      <c r="M456" s="5">
        <f t="shared" si="88"/>
        <v>1.8204205091554908</v>
      </c>
      <c r="N456" s="5">
        <f t="shared" si="89"/>
        <v>1.4431931636148361</v>
      </c>
      <c r="O456" s="5">
        <f t="shared" si="90"/>
        <v>126.33213637062924</v>
      </c>
      <c r="P456" s="5">
        <f t="shared" si="94"/>
        <v>3.1583034092657312</v>
      </c>
      <c r="Q456" s="38" t="s">
        <v>210</v>
      </c>
    </row>
    <row r="457" spans="2:17" hidden="1">
      <c r="B457" s="59" t="s">
        <v>59</v>
      </c>
      <c r="C457" s="56">
        <f t="shared" si="85"/>
        <v>30.025645714285695</v>
      </c>
      <c r="D457" s="4">
        <v>4</v>
      </c>
      <c r="E457" s="4">
        <f t="shared" si="91"/>
        <v>120.10258285714278</v>
      </c>
      <c r="F457" s="40">
        <f t="shared" si="86"/>
        <v>105.72497170669102</v>
      </c>
      <c r="G457" s="40">
        <f t="shared" ref="G457:G460" si="95">G456</f>
        <v>2.4493229348700356</v>
      </c>
      <c r="H457" s="6">
        <f t="shared" si="87"/>
        <v>0.22041666666666662</v>
      </c>
      <c r="I457" s="4">
        <v>0.25</v>
      </c>
      <c r="J457" s="5">
        <v>2.75</v>
      </c>
      <c r="K457" s="40">
        <f t="shared" ref="K457:K468" si="96">E457/(I457*J457)+(F457+G457)/H457</f>
        <v>665.46651311910455</v>
      </c>
      <c r="L457" s="40">
        <f t="shared" ref="L457:L468" si="97">E457/(I457*J457)-(F457+G457)/H457</f>
        <v>-316.07718117105276</v>
      </c>
      <c r="M457" s="5">
        <f t="shared" si="88"/>
        <v>1.864443653118264</v>
      </c>
      <c r="N457" s="5">
        <f t="shared" si="89"/>
        <v>2.128518782293912</v>
      </c>
      <c r="O457" s="5">
        <f t="shared" si="90"/>
        <v>50.821395395431395</v>
      </c>
      <c r="P457" s="5">
        <f t="shared" si="94"/>
        <v>1.2705348848857849</v>
      </c>
      <c r="Q457" s="38" t="s">
        <v>210</v>
      </c>
    </row>
    <row r="458" spans="2:17" hidden="1">
      <c r="B458" s="59" t="s">
        <v>60</v>
      </c>
      <c r="C458" s="56">
        <f t="shared" si="85"/>
        <v>58.241057142857109</v>
      </c>
      <c r="D458" s="4">
        <v>4</v>
      </c>
      <c r="E458" s="4">
        <f t="shared" si="91"/>
        <v>232.96422857142844</v>
      </c>
      <c r="F458" s="40">
        <f t="shared" si="86"/>
        <v>151.14274074326107</v>
      </c>
      <c r="G458" s="40">
        <f t="shared" si="95"/>
        <v>2.4493229348700356</v>
      </c>
      <c r="H458" s="6">
        <f t="shared" si="87"/>
        <v>0.31510416666666669</v>
      </c>
      <c r="I458" s="4">
        <v>0.25</v>
      </c>
      <c r="J458" s="5">
        <v>3.16</v>
      </c>
      <c r="K458" s="40">
        <f t="shared" si="96"/>
        <v>782.32409346731549</v>
      </c>
      <c r="L458" s="40">
        <f t="shared" si="97"/>
        <v>-192.54123632445874</v>
      </c>
      <c r="M458" s="5">
        <f t="shared" si="88"/>
        <v>2.5358827109840423</v>
      </c>
      <c r="N458" s="5">
        <f t="shared" si="89"/>
        <v>2.3147057630053194</v>
      </c>
      <c r="O458" s="5">
        <f t="shared" si="90"/>
        <v>66.354897513502294</v>
      </c>
      <c r="P458" s="5">
        <f t="shared" si="94"/>
        <v>1.6588724378375574</v>
      </c>
      <c r="Q458" s="38" t="s">
        <v>210</v>
      </c>
    </row>
    <row r="459" spans="2:17" hidden="1">
      <c r="B459" s="59" t="s">
        <v>61</v>
      </c>
      <c r="C459" s="56">
        <f t="shared" si="85"/>
        <v>48.350057142857082</v>
      </c>
      <c r="D459" s="4">
        <v>4</v>
      </c>
      <c r="E459" s="4">
        <f t="shared" si="91"/>
        <v>193.40022857142833</v>
      </c>
      <c r="F459" s="40">
        <f t="shared" si="86"/>
        <v>179.87235262007928</v>
      </c>
      <c r="G459" s="40">
        <f t="shared" si="95"/>
        <v>2.4493229348700356</v>
      </c>
      <c r="H459" s="6">
        <f t="shared" si="87"/>
        <v>0.375</v>
      </c>
      <c r="I459" s="4">
        <v>0.25</v>
      </c>
      <c r="J459" s="5">
        <v>1.63</v>
      </c>
      <c r="K459" s="40">
        <f t="shared" si="96"/>
        <v>960.79292271854388</v>
      </c>
      <c r="L459" s="40">
        <f t="shared" si="97"/>
        <v>-11.58934690785253</v>
      </c>
      <c r="M459" s="5">
        <f t="shared" si="88"/>
        <v>1.6105728302028195</v>
      </c>
      <c r="N459" s="5">
        <f t="shared" si="89"/>
        <v>1.0931423899323933</v>
      </c>
      <c r="O459" s="5">
        <f t="shared" si="90"/>
        <v>166.78675827970153</v>
      </c>
      <c r="P459" s="5">
        <f t="shared" si="94"/>
        <v>4.1696689569925383</v>
      </c>
      <c r="Q459" s="38" t="s">
        <v>210</v>
      </c>
    </row>
    <row r="460" spans="2:17" hidden="1">
      <c r="B460" s="59" t="s">
        <v>62</v>
      </c>
      <c r="C460" s="56">
        <f t="shared" si="85"/>
        <v>30.032742857142903</v>
      </c>
      <c r="D460" s="4">
        <v>4</v>
      </c>
      <c r="E460" s="4">
        <f t="shared" si="91"/>
        <v>120.13097142857161</v>
      </c>
      <c r="F460" s="40">
        <f t="shared" si="86"/>
        <v>105.72497170669102</v>
      </c>
      <c r="G460" s="40">
        <f t="shared" si="95"/>
        <v>2.4493229348700356</v>
      </c>
      <c r="H460" s="6">
        <f t="shared" si="87"/>
        <v>0.22041666666666662</v>
      </c>
      <c r="I460" s="4">
        <v>0.25</v>
      </c>
      <c r="J460" s="5">
        <v>2.1</v>
      </c>
      <c r="K460" s="40">
        <f t="shared" si="96"/>
        <v>719.59274510426269</v>
      </c>
      <c r="L460" s="40">
        <f t="shared" si="97"/>
        <v>-261.95094918589461</v>
      </c>
      <c r="M460" s="5">
        <f t="shared" si="88"/>
        <v>1.5395593426045051</v>
      </c>
      <c r="N460" s="5">
        <f t="shared" si="89"/>
        <v>1.586813552465165</v>
      </c>
      <c r="O460" s="5">
        <f t="shared" si="90"/>
        <v>68.170765540481355</v>
      </c>
      <c r="P460" s="5">
        <f t="shared" si="94"/>
        <v>1.7042691385120339</v>
      </c>
      <c r="Q460" s="38" t="s">
        <v>210</v>
      </c>
    </row>
    <row r="461" spans="2:17" hidden="1">
      <c r="B461" s="59" t="s">
        <v>63</v>
      </c>
      <c r="C461" s="56">
        <f t="shared" si="85"/>
        <v>74.473714285714351</v>
      </c>
      <c r="D461" s="4">
        <v>4</v>
      </c>
      <c r="E461" s="4">
        <f t="shared" si="91"/>
        <v>297.8948571428574</v>
      </c>
      <c r="F461" s="40">
        <f t="shared" si="86"/>
        <v>499.64542394466469</v>
      </c>
      <c r="G461" s="40">
        <f>F441</f>
        <v>44.718699038157474</v>
      </c>
      <c r="H461" s="6">
        <f t="shared" si="87"/>
        <v>1.0416666666666667</v>
      </c>
      <c r="I461" s="4">
        <v>0.25</v>
      </c>
      <c r="J461" s="5">
        <v>3.16</v>
      </c>
      <c r="K461" s="40">
        <f t="shared" si="96"/>
        <v>899.67165571269584</v>
      </c>
      <c r="L461" s="40">
        <f t="shared" si="97"/>
        <v>-145.50746041432268</v>
      </c>
      <c r="M461" s="5">
        <f t="shared" si="88"/>
        <v>2.7200719840125656</v>
      </c>
      <c r="N461" s="5">
        <f t="shared" si="89"/>
        <v>2.2533093386624783</v>
      </c>
      <c r="O461" s="5">
        <f t="shared" si="90"/>
        <v>241.58428389860862</v>
      </c>
      <c r="P461" s="5">
        <f t="shared" si="94"/>
        <v>6.0396070974652156</v>
      </c>
      <c r="Q461" s="38" t="s">
        <v>209</v>
      </c>
    </row>
    <row r="462" spans="2:17" hidden="1">
      <c r="B462" s="59" t="s">
        <v>64</v>
      </c>
      <c r="C462" s="56" t="e">
        <f>#REF!</f>
        <v>#REF!</v>
      </c>
      <c r="D462" s="4">
        <v>4</v>
      </c>
      <c r="E462" s="4" t="e">
        <f t="shared" si="91"/>
        <v>#REF!</v>
      </c>
      <c r="F462" s="40" t="e">
        <f>#REF!</f>
        <v>#REF!</v>
      </c>
      <c r="G462" s="43">
        <f>F442/4</f>
        <v>30.384593226133962</v>
      </c>
      <c r="H462" s="6" t="e">
        <f>#REF!</f>
        <v>#REF!</v>
      </c>
      <c r="I462" s="4">
        <v>0.25</v>
      </c>
      <c r="J462" s="5">
        <v>2.0099999999999998</v>
      </c>
      <c r="K462" s="40" t="e">
        <f t="shared" si="96"/>
        <v>#REF!</v>
      </c>
      <c r="L462" s="40" t="e">
        <f t="shared" si="97"/>
        <v>#REF!</v>
      </c>
      <c r="M462" s="5" t="e">
        <f t="shared" si="88"/>
        <v>#REF!</v>
      </c>
      <c r="N462" s="5" t="e">
        <f t="shared" si="89"/>
        <v>#REF!</v>
      </c>
      <c r="O462" s="5" t="e">
        <f t="shared" si="90"/>
        <v>#REF!</v>
      </c>
      <c r="P462" s="5" t="e">
        <f t="shared" si="94"/>
        <v>#REF!</v>
      </c>
      <c r="Q462" s="38" t="s">
        <v>210</v>
      </c>
    </row>
    <row r="463" spans="2:17" hidden="1">
      <c r="B463" s="59" t="s">
        <v>65</v>
      </c>
      <c r="C463" s="56" t="e">
        <f>#REF!</f>
        <v>#REF!</v>
      </c>
      <c r="D463" s="4">
        <v>4</v>
      </c>
      <c r="E463" s="4" t="e">
        <f t="shared" si="91"/>
        <v>#REF!</v>
      </c>
      <c r="F463" s="40" t="e">
        <f>#REF!</f>
        <v>#REF!</v>
      </c>
      <c r="G463" s="40">
        <f>G462</f>
        <v>30.384593226133962</v>
      </c>
      <c r="H463" s="6" t="e">
        <f>#REF!</f>
        <v>#REF!</v>
      </c>
      <c r="I463" s="4">
        <v>0.25</v>
      </c>
      <c r="J463" s="5">
        <v>2.1</v>
      </c>
      <c r="K463" s="40" t="e">
        <f t="shared" si="96"/>
        <v>#REF!</v>
      </c>
      <c r="L463" s="40" t="e">
        <f t="shared" si="97"/>
        <v>#REF!</v>
      </c>
      <c r="M463" s="5" t="e">
        <f t="shared" si="88"/>
        <v>#REF!</v>
      </c>
      <c r="N463" s="5" t="e">
        <f t="shared" si="89"/>
        <v>#REF!</v>
      </c>
      <c r="O463" s="5" t="e">
        <f t="shared" si="90"/>
        <v>#REF!</v>
      </c>
      <c r="P463" s="5" t="e">
        <f t="shared" si="94"/>
        <v>#REF!</v>
      </c>
      <c r="Q463" s="38" t="s">
        <v>210</v>
      </c>
    </row>
    <row r="464" spans="2:17" hidden="1">
      <c r="B464" s="59" t="s">
        <v>66</v>
      </c>
      <c r="C464" s="56" t="e">
        <f>#REF!</f>
        <v>#REF!</v>
      </c>
      <c r="D464" s="4">
        <v>4</v>
      </c>
      <c r="E464" s="4" t="e">
        <f t="shared" si="91"/>
        <v>#REF!</v>
      </c>
      <c r="F464" s="40" t="e">
        <f>#REF!</f>
        <v>#REF!</v>
      </c>
      <c r="G464" s="40">
        <f t="shared" ref="G464:G465" si="98">G463</f>
        <v>30.384593226133962</v>
      </c>
      <c r="H464" s="6" t="e">
        <f>#REF!</f>
        <v>#REF!</v>
      </c>
      <c r="I464" s="4">
        <v>0.25</v>
      </c>
      <c r="J464" s="5">
        <v>2.0499999999999998</v>
      </c>
      <c r="K464" s="40" t="e">
        <f t="shared" si="96"/>
        <v>#REF!</v>
      </c>
      <c r="L464" s="40" t="e">
        <f t="shared" si="97"/>
        <v>#REF!</v>
      </c>
      <c r="M464" s="5" t="e">
        <f t="shared" si="88"/>
        <v>#REF!</v>
      </c>
      <c r="N464" s="5" t="e">
        <f t="shared" si="89"/>
        <v>#REF!</v>
      </c>
      <c r="O464" s="5" t="e">
        <f t="shared" si="90"/>
        <v>#REF!</v>
      </c>
      <c r="P464" s="5" t="e">
        <f t="shared" si="94"/>
        <v>#REF!</v>
      </c>
      <c r="Q464" s="38" t="s">
        <v>210</v>
      </c>
    </row>
    <row r="465" spans="2:17" hidden="1">
      <c r="B465" s="59" t="s">
        <v>67</v>
      </c>
      <c r="C465" s="56" t="e">
        <f>#REF!</f>
        <v>#REF!</v>
      </c>
      <c r="D465" s="4">
        <v>4</v>
      </c>
      <c r="E465" s="4" t="e">
        <f t="shared" si="91"/>
        <v>#REF!</v>
      </c>
      <c r="F465" s="40" t="e">
        <f>#REF!</f>
        <v>#REF!</v>
      </c>
      <c r="G465" s="40">
        <f t="shared" si="98"/>
        <v>30.384593226133962</v>
      </c>
      <c r="H465" s="6" t="e">
        <f>#REF!</f>
        <v>#REF!</v>
      </c>
      <c r="I465" s="4">
        <v>0.25</v>
      </c>
      <c r="J465" s="5">
        <v>2.15</v>
      </c>
      <c r="K465" s="40" t="e">
        <f t="shared" si="96"/>
        <v>#REF!</v>
      </c>
      <c r="L465" s="40" t="e">
        <f t="shared" si="97"/>
        <v>#REF!</v>
      </c>
      <c r="M465" s="5" t="e">
        <f t="shared" si="88"/>
        <v>#REF!</v>
      </c>
      <c r="N465" s="5" t="e">
        <f t="shared" si="89"/>
        <v>#REF!</v>
      </c>
      <c r="O465" s="5" t="e">
        <f t="shared" si="90"/>
        <v>#REF!</v>
      </c>
      <c r="P465" s="5" t="e">
        <f t="shared" si="94"/>
        <v>#REF!</v>
      </c>
      <c r="Q465" s="38" t="s">
        <v>210</v>
      </c>
    </row>
    <row r="466" spans="2:17" hidden="1">
      <c r="B466" s="59" t="s">
        <v>68</v>
      </c>
      <c r="C466" s="56" t="e">
        <f>#REF!</f>
        <v>#REF!</v>
      </c>
      <c r="D466" s="4">
        <v>4</v>
      </c>
      <c r="E466" s="4" t="e">
        <f t="shared" si="91"/>
        <v>#REF!</v>
      </c>
      <c r="F466" s="40" t="e">
        <f>#REF!</f>
        <v>#REF!</v>
      </c>
      <c r="G466" s="40">
        <f>F443</f>
        <v>141.39273305840661</v>
      </c>
      <c r="H466" s="6" t="e">
        <f>#REF!</f>
        <v>#REF!</v>
      </c>
      <c r="I466" s="4">
        <v>0.25</v>
      </c>
      <c r="J466" s="5">
        <v>2.41</v>
      </c>
      <c r="K466" s="40" t="e">
        <f t="shared" si="96"/>
        <v>#REF!</v>
      </c>
      <c r="L466" s="40" t="e">
        <f t="shared" si="97"/>
        <v>#REF!</v>
      </c>
      <c r="M466" s="5" t="e">
        <f t="shared" si="88"/>
        <v>#REF!</v>
      </c>
      <c r="N466" s="5" t="e">
        <f t="shared" si="89"/>
        <v>#REF!</v>
      </c>
      <c r="O466" s="5" t="e">
        <f t="shared" si="90"/>
        <v>#REF!</v>
      </c>
      <c r="P466" s="5" t="e">
        <f t="shared" si="94"/>
        <v>#REF!</v>
      </c>
      <c r="Q466" s="38" t="s">
        <v>209</v>
      </c>
    </row>
    <row r="467" spans="2:17" hidden="1">
      <c r="B467" s="59" t="s">
        <v>69</v>
      </c>
      <c r="C467" s="56" t="e">
        <f>#REF!</f>
        <v>#REF!</v>
      </c>
      <c r="D467" s="4">
        <v>4</v>
      </c>
      <c r="E467" s="4" t="e">
        <f t="shared" si="91"/>
        <v>#REF!</v>
      </c>
      <c r="F467" s="40" t="e">
        <f>#REF!</f>
        <v>#REF!</v>
      </c>
      <c r="G467" s="40">
        <f>G468</f>
        <v>104.37455688366629</v>
      </c>
      <c r="H467" s="6" t="e">
        <f>#REF!</f>
        <v>#REF!</v>
      </c>
      <c r="I467" s="4">
        <v>0.25</v>
      </c>
      <c r="J467" s="5">
        <v>3.76</v>
      </c>
      <c r="K467" s="40" t="e">
        <f t="shared" si="96"/>
        <v>#REF!</v>
      </c>
      <c r="L467" s="40" t="e">
        <f t="shared" si="97"/>
        <v>#REF!</v>
      </c>
      <c r="M467" s="5" t="e">
        <f t="shared" si="88"/>
        <v>#REF!</v>
      </c>
      <c r="N467" s="5" t="e">
        <f t="shared" si="89"/>
        <v>#REF!</v>
      </c>
      <c r="O467" s="5" t="e">
        <f t="shared" si="90"/>
        <v>#REF!</v>
      </c>
      <c r="P467" s="5" t="e">
        <f t="shared" si="94"/>
        <v>#REF!</v>
      </c>
      <c r="Q467" s="38" t="s">
        <v>209</v>
      </c>
    </row>
    <row r="468" spans="2:17" ht="15.75" hidden="1" thickBot="1">
      <c r="B468" s="60" t="s">
        <v>70</v>
      </c>
      <c r="C468" s="56">
        <f>H82</f>
        <v>0</v>
      </c>
      <c r="D468" s="4">
        <v>4</v>
      </c>
      <c r="E468" s="4">
        <f t="shared" si="91"/>
        <v>0</v>
      </c>
      <c r="F468" s="40" t="e">
        <f>#REF!</f>
        <v>#REF!</v>
      </c>
      <c r="G468" s="40">
        <f>F444/2</f>
        <v>104.37455688366629</v>
      </c>
      <c r="H468" s="6">
        <f>E38</f>
        <v>0</v>
      </c>
      <c r="I468" s="4">
        <v>0.25</v>
      </c>
      <c r="J468" s="5">
        <v>2.12</v>
      </c>
      <c r="K468" s="40" t="e">
        <f t="shared" si="96"/>
        <v>#REF!</v>
      </c>
      <c r="L468" s="40" t="e">
        <f t="shared" si="97"/>
        <v>#REF!</v>
      </c>
      <c r="M468" s="5" t="e">
        <f t="shared" si="88"/>
        <v>#REF!</v>
      </c>
      <c r="N468" s="5" t="e">
        <f t="shared" si="89"/>
        <v>#REF!</v>
      </c>
      <c r="O468" s="5" t="e">
        <f t="shared" si="90"/>
        <v>#REF!</v>
      </c>
      <c r="P468" s="5" t="e">
        <f t="shared" si="94"/>
        <v>#REF!</v>
      </c>
      <c r="Q468" s="38" t="s">
        <v>209</v>
      </c>
    </row>
    <row r="469" spans="2:17" hidden="1"/>
    <row r="470" spans="2:17" hidden="1"/>
    <row r="471" spans="2:17" hidden="1">
      <c r="B471" s="18" t="s">
        <v>123</v>
      </c>
    </row>
    <row r="472" spans="2:17" ht="15.75" hidden="1" thickBot="1">
      <c r="B472" s="57" t="s">
        <v>2</v>
      </c>
      <c r="C472" s="54" t="s">
        <v>49</v>
      </c>
      <c r="D472" s="49" t="s">
        <v>200</v>
      </c>
      <c r="E472" s="50" t="s">
        <v>201</v>
      </c>
      <c r="F472" s="51" t="s">
        <v>213</v>
      </c>
      <c r="G472" s="50" t="s">
        <v>190</v>
      </c>
      <c r="H472" s="50" t="s">
        <v>6</v>
      </c>
      <c r="I472" s="50" t="s">
        <v>3</v>
      </c>
      <c r="J472" s="50" t="s">
        <v>4</v>
      </c>
      <c r="K472" s="52" t="s">
        <v>202</v>
      </c>
      <c r="L472" s="52" t="s">
        <v>203</v>
      </c>
      <c r="M472" s="52" t="s">
        <v>204</v>
      </c>
      <c r="N472" s="51" t="s">
        <v>205</v>
      </c>
      <c r="O472" s="51" t="s">
        <v>206</v>
      </c>
      <c r="P472" s="51" t="s">
        <v>207</v>
      </c>
      <c r="Q472" s="53" t="s">
        <v>208</v>
      </c>
    </row>
    <row r="473" spans="2:17" hidden="1">
      <c r="B473" s="58" t="s">
        <v>52</v>
      </c>
      <c r="C473" s="55">
        <f>C450</f>
        <v>48.357000000000006</v>
      </c>
      <c r="D473" s="44">
        <v>3</v>
      </c>
      <c r="E473" s="44">
        <f>C473*D473</f>
        <v>145.07100000000003</v>
      </c>
      <c r="F473" s="45">
        <f t="shared" ref="F473:F484" si="99">H329</f>
        <v>102.78420149718816</v>
      </c>
      <c r="G473" s="45">
        <f>E438/2</f>
        <v>30.962673864301088</v>
      </c>
      <c r="H473" s="46">
        <f>H450</f>
        <v>0.375</v>
      </c>
      <c r="I473" s="44">
        <v>0.25</v>
      </c>
      <c r="J473" s="47">
        <v>4.8099999999999996</v>
      </c>
      <c r="K473" s="45">
        <f>E473/(I473*J473)+(F473+G473)/H473</f>
        <v>477.29949853846898</v>
      </c>
      <c r="L473" s="45">
        <f>E473/(I473*J473)-(F473+G473)/H473</f>
        <v>-236.0171700561404</v>
      </c>
      <c r="M473" s="47">
        <f t="shared" ref="M473:M491" si="100">(J473*K473)/(K473-L473)</f>
        <v>3.2185012478304862</v>
      </c>
      <c r="N473" s="47">
        <f t="shared" ref="N473:N491" si="101">2/3*M473+(J473-M473)</f>
        <v>3.7371662507231709</v>
      </c>
      <c r="O473" s="47">
        <f t="shared" ref="O473:O491" si="102">(F473+G473)/N473</f>
        <v>35.788312959212931</v>
      </c>
      <c r="P473" s="47">
        <f>O473/40</f>
        <v>0.89470782398032322</v>
      </c>
      <c r="Q473" s="48" t="s">
        <v>216</v>
      </c>
    </row>
    <row r="474" spans="2:17" hidden="1">
      <c r="B474" s="59" t="s">
        <v>53</v>
      </c>
      <c r="C474" s="55">
        <f t="shared" ref="C474:C491" si="103">C451</f>
        <v>30.014999999999993</v>
      </c>
      <c r="D474" s="4">
        <v>3</v>
      </c>
      <c r="E474" s="4">
        <f t="shared" ref="E474:E491" si="104">C474*D474</f>
        <v>90.044999999999987</v>
      </c>
      <c r="F474" s="45">
        <f t="shared" si="99"/>
        <v>60.414269546680586</v>
      </c>
      <c r="G474" s="40">
        <f>G473</f>
        <v>30.962673864301088</v>
      </c>
      <c r="H474" s="46">
        <f t="shared" ref="H474:H491" si="105">H451</f>
        <v>0.22041666666666662</v>
      </c>
      <c r="I474" s="4">
        <v>0.25</v>
      </c>
      <c r="J474" s="5">
        <v>4.8099999999999996</v>
      </c>
      <c r="K474" s="40">
        <f t="shared" ref="K474:K491" si="106">E474/(I474*J474)+(F474+G474)/H474</f>
        <v>489.44607946440067</v>
      </c>
      <c r="L474" s="40">
        <f t="shared" ref="L474:L491" si="107">E474/(I474*J474)-(F474+G474)/H474</f>
        <v>-339.68308570140687</v>
      </c>
      <c r="M474" s="5">
        <f t="shared" si="100"/>
        <v>2.8394075870590947</v>
      </c>
      <c r="N474" s="5">
        <f t="shared" si="101"/>
        <v>3.8635308043136347</v>
      </c>
      <c r="O474" s="5">
        <f t="shared" si="102"/>
        <v>23.651149179128911</v>
      </c>
      <c r="P474" s="5">
        <f t="shared" ref="P474:P491" si="108">O474/40</f>
        <v>0.5912787294782228</v>
      </c>
      <c r="Q474" s="38" t="s">
        <v>216</v>
      </c>
    </row>
    <row r="475" spans="2:17" hidden="1">
      <c r="B475" s="59" t="s">
        <v>54</v>
      </c>
      <c r="C475" s="55">
        <f t="shared" si="103"/>
        <v>74.384999999999991</v>
      </c>
      <c r="D475" s="4">
        <v>3</v>
      </c>
      <c r="E475" s="4">
        <f t="shared" si="104"/>
        <v>223.15499999999997</v>
      </c>
      <c r="F475" s="45">
        <f t="shared" si="99"/>
        <v>285.51167082552269</v>
      </c>
      <c r="G475" s="40">
        <f>E439/2</f>
        <v>13.495154865284128</v>
      </c>
      <c r="H475" s="46">
        <f t="shared" si="105"/>
        <v>1.0416666666666667</v>
      </c>
      <c r="I475" s="4">
        <v>0.25</v>
      </c>
      <c r="J475" s="5">
        <v>2.1</v>
      </c>
      <c r="K475" s="40">
        <f t="shared" si="106"/>
        <v>712.10369552031727</v>
      </c>
      <c r="L475" s="40">
        <f t="shared" si="107"/>
        <v>138.01059019396826</v>
      </c>
      <c r="M475" s="5">
        <f t="shared" si="100"/>
        <v>2.6048349069487275</v>
      </c>
      <c r="N475" s="5">
        <f t="shared" si="101"/>
        <v>1.2317216976837575</v>
      </c>
      <c r="O475" s="5">
        <f t="shared" si="102"/>
        <v>242.75518264644251</v>
      </c>
      <c r="P475" s="5">
        <f t="shared" si="108"/>
        <v>6.0688795661610628</v>
      </c>
      <c r="Q475" s="38" t="s">
        <v>211</v>
      </c>
    </row>
    <row r="476" spans="2:17" hidden="1">
      <c r="B476" s="59" t="s">
        <v>55</v>
      </c>
      <c r="C476" s="55">
        <f t="shared" si="103"/>
        <v>48.276000000000003</v>
      </c>
      <c r="D476" s="4">
        <v>3</v>
      </c>
      <c r="E476" s="4">
        <f t="shared" si="104"/>
        <v>144.828</v>
      </c>
      <c r="F476" s="45">
        <f t="shared" si="99"/>
        <v>102.78420149718816</v>
      </c>
      <c r="G476" s="40">
        <f>G475</f>
        <v>13.495154865284128</v>
      </c>
      <c r="H476" s="46">
        <f t="shared" si="105"/>
        <v>0.375</v>
      </c>
      <c r="I476" s="4">
        <v>0.25</v>
      </c>
      <c r="J476" s="5">
        <v>2.1</v>
      </c>
      <c r="K476" s="40">
        <f t="shared" si="106"/>
        <v>585.94114077611653</v>
      </c>
      <c r="L476" s="40">
        <f t="shared" si="107"/>
        <v>-34.215426490402308</v>
      </c>
      <c r="M476" s="5">
        <f t="shared" si="100"/>
        <v>1.9841382976132134</v>
      </c>
      <c r="N476" s="5">
        <f t="shared" si="101"/>
        <v>1.4386205674622623</v>
      </c>
      <c r="O476" s="5">
        <f t="shared" si="102"/>
        <v>80.826980367443227</v>
      </c>
      <c r="P476" s="5">
        <f t="shared" si="108"/>
        <v>2.0206745091860805</v>
      </c>
      <c r="Q476" s="38" t="s">
        <v>211</v>
      </c>
    </row>
    <row r="477" spans="2:17" hidden="1">
      <c r="B477" s="59" t="s">
        <v>56</v>
      </c>
      <c r="C477" s="55">
        <f t="shared" si="103"/>
        <v>30.014999999999993</v>
      </c>
      <c r="D477" s="4">
        <v>3</v>
      </c>
      <c r="E477" s="4">
        <f t="shared" si="104"/>
        <v>90.044999999999987</v>
      </c>
      <c r="F477" s="45">
        <f t="shared" si="99"/>
        <v>60.414269546680586</v>
      </c>
      <c r="G477" s="40">
        <f>E440/6</f>
        <v>1.197150834823592</v>
      </c>
      <c r="H477" s="46">
        <f t="shared" si="105"/>
        <v>0.22041666666666662</v>
      </c>
      <c r="I477" s="4">
        <v>0.25</v>
      </c>
      <c r="J477" s="5">
        <v>2.0099999999999998</v>
      </c>
      <c r="K477" s="40">
        <f t="shared" si="106"/>
        <v>458.71654197855355</v>
      </c>
      <c r="L477" s="40">
        <f t="shared" si="107"/>
        <v>-100.328482277061</v>
      </c>
      <c r="M477" s="5">
        <f t="shared" si="100"/>
        <v>1.6492772663607742</v>
      </c>
      <c r="N477" s="5">
        <f t="shared" si="101"/>
        <v>1.460240911213075</v>
      </c>
      <c r="O477" s="5">
        <f t="shared" si="102"/>
        <v>42.192640891235776</v>
      </c>
      <c r="P477" s="5">
        <f t="shared" si="108"/>
        <v>1.0548160222808944</v>
      </c>
      <c r="Q477" s="38" t="s">
        <v>211</v>
      </c>
    </row>
    <row r="478" spans="2:17" hidden="1">
      <c r="B478" s="59" t="s">
        <v>57</v>
      </c>
      <c r="C478" s="55">
        <f t="shared" si="103"/>
        <v>62.848800000000004</v>
      </c>
      <c r="D478" s="4">
        <v>3</v>
      </c>
      <c r="E478" s="4">
        <f t="shared" si="104"/>
        <v>188.54640000000001</v>
      </c>
      <c r="F478" s="45">
        <f t="shared" si="99"/>
        <v>109.75068626533094</v>
      </c>
      <c r="G478" s="40">
        <f>G477</f>
        <v>1.197150834823592</v>
      </c>
      <c r="H478" s="46">
        <f t="shared" si="105"/>
        <v>0.4004166666666667</v>
      </c>
      <c r="I478" s="4">
        <v>0.25</v>
      </c>
      <c r="J478" s="5">
        <v>2.1</v>
      </c>
      <c r="K478" s="40">
        <f t="shared" si="106"/>
        <v>636.21696674336192</v>
      </c>
      <c r="L478" s="40">
        <f t="shared" si="107"/>
        <v>82.055033256638012</v>
      </c>
      <c r="M478" s="5">
        <f t="shared" si="100"/>
        <v>2.4109480450141167</v>
      </c>
      <c r="N478" s="5">
        <f t="shared" si="101"/>
        <v>1.2963506516619612</v>
      </c>
      <c r="O478" s="5">
        <f t="shared" si="102"/>
        <v>85.584742799269634</v>
      </c>
      <c r="P478" s="5">
        <f t="shared" si="108"/>
        <v>2.1396185699817409</v>
      </c>
      <c r="Q478" s="38" t="s">
        <v>211</v>
      </c>
    </row>
    <row r="479" spans="2:17" hidden="1">
      <c r="B479" s="59" t="s">
        <v>58</v>
      </c>
      <c r="C479" s="55">
        <f t="shared" si="103"/>
        <v>48.340799999999994</v>
      </c>
      <c r="D479" s="4">
        <v>3</v>
      </c>
      <c r="E479" s="4">
        <f t="shared" si="104"/>
        <v>145.02239999999998</v>
      </c>
      <c r="F479" s="45">
        <f t="shared" si="99"/>
        <v>102.78420149718816</v>
      </c>
      <c r="G479" s="40">
        <f>G478</f>
        <v>1.197150834823592</v>
      </c>
      <c r="H479" s="46">
        <f t="shared" si="105"/>
        <v>0.375</v>
      </c>
      <c r="I479" s="4">
        <v>0.25</v>
      </c>
      <c r="J479" s="5">
        <v>2.0499999999999998</v>
      </c>
      <c r="K479" s="40">
        <f t="shared" si="106"/>
        <v>560.2541428040638</v>
      </c>
      <c r="L479" s="40">
        <f t="shared" si="107"/>
        <v>5.6869303666678093</v>
      </c>
      <c r="M479" s="5">
        <f t="shared" si="100"/>
        <v>2.0710221718670123</v>
      </c>
      <c r="N479" s="5">
        <f t="shared" si="101"/>
        <v>1.3596592760443289</v>
      </c>
      <c r="O479" s="5">
        <f t="shared" si="102"/>
        <v>76.476036433573128</v>
      </c>
      <c r="P479" s="5">
        <f t="shared" si="108"/>
        <v>1.9119009108393281</v>
      </c>
      <c r="Q479" s="38" t="s">
        <v>211</v>
      </c>
    </row>
    <row r="480" spans="2:17" hidden="1">
      <c r="B480" s="59" t="s">
        <v>59</v>
      </c>
      <c r="C480" s="55">
        <f t="shared" si="103"/>
        <v>30.025645714285695</v>
      </c>
      <c r="D480" s="4">
        <v>3</v>
      </c>
      <c r="E480" s="4">
        <f t="shared" si="104"/>
        <v>90.076937142857076</v>
      </c>
      <c r="F480" s="45">
        <f t="shared" si="99"/>
        <v>60.414269546680586</v>
      </c>
      <c r="G480" s="40">
        <f t="shared" ref="G480:G483" si="109">G479</f>
        <v>1.197150834823592</v>
      </c>
      <c r="H480" s="46">
        <f t="shared" si="105"/>
        <v>0.22041666666666662</v>
      </c>
      <c r="I480" s="4">
        <v>0.25</v>
      </c>
      <c r="J480" s="5">
        <v>2.75</v>
      </c>
      <c r="K480" s="40">
        <f t="shared" si="106"/>
        <v>410.54351160832664</v>
      </c>
      <c r="L480" s="40">
        <f t="shared" si="107"/>
        <v>-148.50151264728788</v>
      </c>
      <c r="M480" s="5">
        <f t="shared" si="100"/>
        <v>2.0195057784946551</v>
      </c>
      <c r="N480" s="5">
        <f t="shared" si="101"/>
        <v>2.0768314071684482</v>
      </c>
      <c r="O480" s="5">
        <f t="shared" si="102"/>
        <v>29.66606734126059</v>
      </c>
      <c r="P480" s="5">
        <f t="shared" si="108"/>
        <v>0.74165168353151478</v>
      </c>
      <c r="Q480" s="38" t="s">
        <v>211</v>
      </c>
    </row>
    <row r="481" spans="2:17" hidden="1">
      <c r="B481" s="59" t="s">
        <v>60</v>
      </c>
      <c r="C481" s="55">
        <f t="shared" si="103"/>
        <v>58.241057142857109</v>
      </c>
      <c r="D481" s="4">
        <v>3</v>
      </c>
      <c r="E481" s="4">
        <f t="shared" si="104"/>
        <v>174.72317142857133</v>
      </c>
      <c r="F481" s="45">
        <f t="shared" si="99"/>
        <v>86.367280424720619</v>
      </c>
      <c r="G481" s="40">
        <f t="shared" si="109"/>
        <v>1.197150834823592</v>
      </c>
      <c r="H481" s="46">
        <f t="shared" si="105"/>
        <v>0.31510416666666669</v>
      </c>
      <c r="I481" s="4">
        <v>0.25</v>
      </c>
      <c r="J481" s="5">
        <v>3.16</v>
      </c>
      <c r="K481" s="40">
        <f t="shared" si="106"/>
        <v>499.05899790514138</v>
      </c>
      <c r="L481" s="40">
        <f t="shared" si="107"/>
        <v>-56.72185504799873</v>
      </c>
      <c r="M481" s="5">
        <f t="shared" si="100"/>
        <v>2.8374968748936222</v>
      </c>
      <c r="N481" s="5">
        <f t="shared" si="101"/>
        <v>2.2141677083687927</v>
      </c>
      <c r="O481" s="5">
        <f t="shared" si="102"/>
        <v>39.547334616334958</v>
      </c>
      <c r="P481" s="5">
        <f t="shared" si="108"/>
        <v>0.98868336540837398</v>
      </c>
      <c r="Q481" s="38" t="s">
        <v>211</v>
      </c>
    </row>
    <row r="482" spans="2:17" hidden="1">
      <c r="B482" s="59" t="s">
        <v>61</v>
      </c>
      <c r="C482" s="55">
        <f t="shared" si="103"/>
        <v>48.350057142857082</v>
      </c>
      <c r="D482" s="4">
        <v>3</v>
      </c>
      <c r="E482" s="4">
        <f t="shared" si="104"/>
        <v>145.05017142857125</v>
      </c>
      <c r="F482" s="45">
        <f t="shared" si="99"/>
        <v>102.78420149718816</v>
      </c>
      <c r="G482" s="40">
        <f t="shared" si="109"/>
        <v>1.197150834823592</v>
      </c>
      <c r="H482" s="46">
        <f t="shared" si="105"/>
        <v>0.375</v>
      </c>
      <c r="I482" s="4">
        <v>0.25</v>
      </c>
      <c r="J482" s="5">
        <v>1.63</v>
      </c>
      <c r="K482" s="40">
        <f t="shared" si="106"/>
        <v>633.23494714770732</v>
      </c>
      <c r="L482" s="40">
        <f t="shared" si="107"/>
        <v>78.667734710311208</v>
      </c>
      <c r="M482" s="5">
        <f t="shared" si="100"/>
        <v>1.8612224825088854</v>
      </c>
      <c r="N482" s="5">
        <f t="shared" si="101"/>
        <v>1.0095925058303714</v>
      </c>
      <c r="O482" s="5">
        <f t="shared" si="102"/>
        <v>102.99338766038976</v>
      </c>
      <c r="P482" s="5">
        <f t="shared" si="108"/>
        <v>2.5748346915097438</v>
      </c>
      <c r="Q482" s="38" t="s">
        <v>211</v>
      </c>
    </row>
    <row r="483" spans="2:17" hidden="1">
      <c r="B483" s="59" t="s">
        <v>62</v>
      </c>
      <c r="C483" s="55">
        <f t="shared" si="103"/>
        <v>30.032742857142903</v>
      </c>
      <c r="D483" s="4">
        <v>3</v>
      </c>
      <c r="E483" s="4">
        <f t="shared" si="104"/>
        <v>90.098228571428706</v>
      </c>
      <c r="F483" s="45">
        <f t="shared" si="99"/>
        <v>60.414269546680586</v>
      </c>
      <c r="G483" s="40">
        <f t="shared" si="109"/>
        <v>1.197150834823592</v>
      </c>
      <c r="H483" s="46">
        <f t="shared" si="105"/>
        <v>0.22041666666666662</v>
      </c>
      <c r="I483" s="4">
        <v>0.25</v>
      </c>
      <c r="J483" s="5">
        <v>2.1</v>
      </c>
      <c r="K483" s="40">
        <f t="shared" si="106"/>
        <v>451.13818559719527</v>
      </c>
      <c r="L483" s="40">
        <f t="shared" si="107"/>
        <v>-107.90683865841925</v>
      </c>
      <c r="M483" s="5">
        <f t="shared" si="100"/>
        <v>1.6946581199172446</v>
      </c>
      <c r="N483" s="5">
        <f t="shared" si="101"/>
        <v>1.5351139600275852</v>
      </c>
      <c r="O483" s="5">
        <f t="shared" si="102"/>
        <v>40.134753500904289</v>
      </c>
      <c r="P483" s="5">
        <f t="shared" si="108"/>
        <v>1.0033688375226073</v>
      </c>
      <c r="Q483" s="38" t="s">
        <v>211</v>
      </c>
    </row>
    <row r="484" spans="2:17" hidden="1">
      <c r="B484" s="59" t="s">
        <v>63</v>
      </c>
      <c r="C484" s="55">
        <f t="shared" si="103"/>
        <v>74.473714285714351</v>
      </c>
      <c r="D484" s="4">
        <v>3</v>
      </c>
      <c r="E484" s="4">
        <f t="shared" si="104"/>
        <v>223.42114285714305</v>
      </c>
      <c r="F484" s="45">
        <f t="shared" si="99"/>
        <v>285.51167082552269</v>
      </c>
      <c r="G484" s="40">
        <f>E441</f>
        <v>26.228486472044157</v>
      </c>
      <c r="H484" s="46">
        <f t="shared" si="105"/>
        <v>1.0416666666666667</v>
      </c>
      <c r="I484" s="4">
        <v>0.25</v>
      </c>
      <c r="J484" s="5">
        <v>3.16</v>
      </c>
      <c r="K484" s="40">
        <f t="shared" si="106"/>
        <v>582.08212424255407</v>
      </c>
      <c r="L484" s="40">
        <f t="shared" si="107"/>
        <v>-16.458977768774162</v>
      </c>
      <c r="M484" s="5">
        <f t="shared" si="100"/>
        <v>3.0731047649450449</v>
      </c>
      <c r="N484" s="5">
        <f t="shared" si="101"/>
        <v>2.1356317450183182</v>
      </c>
      <c r="O484" s="5">
        <f t="shared" si="102"/>
        <v>145.97093250029999</v>
      </c>
      <c r="P484" s="5">
        <f t="shared" si="108"/>
        <v>3.6492733125074999</v>
      </c>
      <c r="Q484" s="38" t="s">
        <v>211</v>
      </c>
    </row>
    <row r="485" spans="2:17" hidden="1">
      <c r="B485" s="59" t="s">
        <v>64</v>
      </c>
      <c r="C485" s="55" t="e">
        <f t="shared" si="103"/>
        <v>#REF!</v>
      </c>
      <c r="D485" s="4">
        <v>3</v>
      </c>
      <c r="E485" s="4" t="e">
        <f t="shared" si="104"/>
        <v>#REF!</v>
      </c>
      <c r="F485" s="45" t="e">
        <f>#REF!</f>
        <v>#REF!</v>
      </c>
      <c r="G485" s="43">
        <f>E442/4</f>
        <v>17.821222654760291</v>
      </c>
      <c r="H485" s="46" t="e">
        <f t="shared" si="105"/>
        <v>#REF!</v>
      </c>
      <c r="I485" s="4">
        <v>0.25</v>
      </c>
      <c r="J485" s="5">
        <v>2.0099999999999998</v>
      </c>
      <c r="K485" s="40" t="e">
        <f t="shared" si="106"/>
        <v>#REF!</v>
      </c>
      <c r="L485" s="40" t="e">
        <f t="shared" si="107"/>
        <v>#REF!</v>
      </c>
      <c r="M485" s="5" t="e">
        <f t="shared" si="100"/>
        <v>#REF!</v>
      </c>
      <c r="N485" s="5" t="e">
        <f t="shared" si="101"/>
        <v>#REF!</v>
      </c>
      <c r="O485" s="5" t="e">
        <f t="shared" si="102"/>
        <v>#REF!</v>
      </c>
      <c r="P485" s="5" t="e">
        <f t="shared" si="108"/>
        <v>#REF!</v>
      </c>
      <c r="Q485" s="38" t="s">
        <v>211</v>
      </c>
    </row>
    <row r="486" spans="2:17" hidden="1">
      <c r="B486" s="59" t="s">
        <v>65</v>
      </c>
      <c r="C486" s="55" t="e">
        <f t="shared" si="103"/>
        <v>#REF!</v>
      </c>
      <c r="D486" s="4">
        <v>3</v>
      </c>
      <c r="E486" s="4" t="e">
        <f t="shared" si="104"/>
        <v>#REF!</v>
      </c>
      <c r="F486" s="45" t="e">
        <f>#REF!</f>
        <v>#REF!</v>
      </c>
      <c r="G486" s="40">
        <f>G485</f>
        <v>17.821222654760291</v>
      </c>
      <c r="H486" s="46" t="e">
        <f t="shared" si="105"/>
        <v>#REF!</v>
      </c>
      <c r="I486" s="4">
        <v>0.25</v>
      </c>
      <c r="J486" s="5">
        <v>2.1</v>
      </c>
      <c r="K486" s="40" t="e">
        <f t="shared" si="106"/>
        <v>#REF!</v>
      </c>
      <c r="L486" s="40" t="e">
        <f t="shared" si="107"/>
        <v>#REF!</v>
      </c>
      <c r="M486" s="5" t="e">
        <f t="shared" si="100"/>
        <v>#REF!</v>
      </c>
      <c r="N486" s="5" t="e">
        <f t="shared" si="101"/>
        <v>#REF!</v>
      </c>
      <c r="O486" s="5" t="e">
        <f t="shared" si="102"/>
        <v>#REF!</v>
      </c>
      <c r="P486" s="5" t="e">
        <f t="shared" si="108"/>
        <v>#REF!</v>
      </c>
      <c r="Q486" s="38" t="s">
        <v>211</v>
      </c>
    </row>
    <row r="487" spans="2:17" hidden="1">
      <c r="B487" s="59" t="s">
        <v>66</v>
      </c>
      <c r="C487" s="55" t="e">
        <f t="shared" si="103"/>
        <v>#REF!</v>
      </c>
      <c r="D487" s="4">
        <v>3</v>
      </c>
      <c r="E487" s="4" t="e">
        <f t="shared" si="104"/>
        <v>#REF!</v>
      </c>
      <c r="F487" s="45" t="e">
        <f>#REF!</f>
        <v>#REF!</v>
      </c>
      <c r="G487" s="40">
        <f t="shared" ref="G487:G488" si="110">G486</f>
        <v>17.821222654760291</v>
      </c>
      <c r="H487" s="46" t="e">
        <f t="shared" si="105"/>
        <v>#REF!</v>
      </c>
      <c r="I487" s="4">
        <v>0.25</v>
      </c>
      <c r="J487" s="5">
        <v>2.0499999999999998</v>
      </c>
      <c r="K487" s="40" t="e">
        <f t="shared" si="106"/>
        <v>#REF!</v>
      </c>
      <c r="L487" s="40" t="e">
        <f t="shared" si="107"/>
        <v>#REF!</v>
      </c>
      <c r="M487" s="5" t="e">
        <f t="shared" si="100"/>
        <v>#REF!</v>
      </c>
      <c r="N487" s="5" t="e">
        <f t="shared" si="101"/>
        <v>#REF!</v>
      </c>
      <c r="O487" s="5" t="e">
        <f t="shared" si="102"/>
        <v>#REF!</v>
      </c>
      <c r="P487" s="5" t="e">
        <f t="shared" si="108"/>
        <v>#REF!</v>
      </c>
      <c r="Q487" s="38" t="s">
        <v>211</v>
      </c>
    </row>
    <row r="488" spans="2:17" hidden="1">
      <c r="B488" s="59" t="s">
        <v>67</v>
      </c>
      <c r="C488" s="55" t="e">
        <f t="shared" si="103"/>
        <v>#REF!</v>
      </c>
      <c r="D488" s="4">
        <v>3</v>
      </c>
      <c r="E488" s="4" t="e">
        <f t="shared" si="104"/>
        <v>#REF!</v>
      </c>
      <c r="F488" s="45" t="e">
        <f>#REF!</f>
        <v>#REF!</v>
      </c>
      <c r="G488" s="40">
        <f t="shared" si="110"/>
        <v>17.821222654760291</v>
      </c>
      <c r="H488" s="46" t="e">
        <f t="shared" si="105"/>
        <v>#REF!</v>
      </c>
      <c r="I488" s="4">
        <v>0.25</v>
      </c>
      <c r="J488" s="5">
        <v>2.15</v>
      </c>
      <c r="K488" s="40" t="e">
        <f t="shared" si="106"/>
        <v>#REF!</v>
      </c>
      <c r="L488" s="40" t="e">
        <f t="shared" si="107"/>
        <v>#REF!</v>
      </c>
      <c r="M488" s="5" t="e">
        <f t="shared" si="100"/>
        <v>#REF!</v>
      </c>
      <c r="N488" s="5" t="e">
        <f t="shared" si="101"/>
        <v>#REF!</v>
      </c>
      <c r="O488" s="5" t="e">
        <f t="shared" si="102"/>
        <v>#REF!</v>
      </c>
      <c r="P488" s="5" t="e">
        <f t="shared" si="108"/>
        <v>#REF!</v>
      </c>
      <c r="Q488" s="38" t="s">
        <v>211</v>
      </c>
    </row>
    <row r="489" spans="2:17" hidden="1">
      <c r="B489" s="59" t="s">
        <v>68</v>
      </c>
      <c r="C489" s="55" t="e">
        <f t="shared" si="103"/>
        <v>#REF!</v>
      </c>
      <c r="D489" s="4">
        <v>3</v>
      </c>
      <c r="E489" s="4" t="e">
        <f t="shared" si="104"/>
        <v>#REF!</v>
      </c>
      <c r="F489" s="45" t="e">
        <f>#REF!</f>
        <v>#REF!</v>
      </c>
      <c r="G489" s="40">
        <f>E443</f>
        <v>82.929903285052461</v>
      </c>
      <c r="H489" s="46" t="e">
        <f t="shared" si="105"/>
        <v>#REF!</v>
      </c>
      <c r="I489" s="4">
        <v>0.25</v>
      </c>
      <c r="J489" s="5">
        <v>2.41</v>
      </c>
      <c r="K489" s="40" t="e">
        <f t="shared" si="106"/>
        <v>#REF!</v>
      </c>
      <c r="L489" s="40" t="e">
        <f t="shared" si="107"/>
        <v>#REF!</v>
      </c>
      <c r="M489" s="5" t="e">
        <f t="shared" si="100"/>
        <v>#REF!</v>
      </c>
      <c r="N489" s="5" t="e">
        <f t="shared" si="101"/>
        <v>#REF!</v>
      </c>
      <c r="O489" s="5" t="e">
        <f t="shared" si="102"/>
        <v>#REF!</v>
      </c>
      <c r="P489" s="5" t="e">
        <f t="shared" si="108"/>
        <v>#REF!</v>
      </c>
      <c r="Q489" s="38" t="s">
        <v>216</v>
      </c>
    </row>
    <row r="490" spans="2:17" hidden="1">
      <c r="B490" s="59" t="s">
        <v>69</v>
      </c>
      <c r="C490" s="55" t="e">
        <f t="shared" si="103"/>
        <v>#REF!</v>
      </c>
      <c r="D490" s="4">
        <v>3</v>
      </c>
      <c r="E490" s="4" t="e">
        <f t="shared" si="104"/>
        <v>#REF!</v>
      </c>
      <c r="F490" s="45" t="e">
        <f>#REF!</f>
        <v>#REF!</v>
      </c>
      <c r="G490" s="40">
        <f>E444/2</f>
        <v>61.2179404171155</v>
      </c>
      <c r="H490" s="46" t="e">
        <f t="shared" si="105"/>
        <v>#REF!</v>
      </c>
      <c r="I490" s="4">
        <v>0.25</v>
      </c>
      <c r="J490" s="5">
        <v>3.76</v>
      </c>
      <c r="K490" s="40" t="e">
        <f t="shared" si="106"/>
        <v>#REF!</v>
      </c>
      <c r="L490" s="40" t="e">
        <f t="shared" si="107"/>
        <v>#REF!</v>
      </c>
      <c r="M490" s="5" t="e">
        <f t="shared" si="100"/>
        <v>#REF!</v>
      </c>
      <c r="N490" s="5" t="e">
        <f t="shared" si="101"/>
        <v>#REF!</v>
      </c>
      <c r="O490" s="5" t="e">
        <f t="shared" si="102"/>
        <v>#REF!</v>
      </c>
      <c r="P490" s="5" t="e">
        <f t="shared" si="108"/>
        <v>#REF!</v>
      </c>
      <c r="Q490" s="38" t="s">
        <v>216</v>
      </c>
    </row>
    <row r="491" spans="2:17" ht="15.75" hidden="1" thickBot="1">
      <c r="B491" s="60" t="s">
        <v>70</v>
      </c>
      <c r="C491" s="55">
        <f t="shared" si="103"/>
        <v>0</v>
      </c>
      <c r="D491" s="4">
        <v>3</v>
      </c>
      <c r="E491" s="4">
        <f t="shared" si="104"/>
        <v>0</v>
      </c>
      <c r="F491" s="45" t="e">
        <f>#REF!</f>
        <v>#REF!</v>
      </c>
      <c r="G491" s="40">
        <f>G490</f>
        <v>61.2179404171155</v>
      </c>
      <c r="H491" s="46">
        <f t="shared" si="105"/>
        <v>0</v>
      </c>
      <c r="I491" s="4">
        <v>0.25</v>
      </c>
      <c r="J491" s="5">
        <v>2.12</v>
      </c>
      <c r="K491" s="40" t="e">
        <f t="shared" si="106"/>
        <v>#REF!</v>
      </c>
      <c r="L491" s="40" t="e">
        <f t="shared" si="107"/>
        <v>#REF!</v>
      </c>
      <c r="M491" s="5" t="e">
        <f t="shared" si="100"/>
        <v>#REF!</v>
      </c>
      <c r="N491" s="5" t="e">
        <f t="shared" si="101"/>
        <v>#REF!</v>
      </c>
      <c r="O491" s="5" t="e">
        <f t="shared" si="102"/>
        <v>#REF!</v>
      </c>
      <c r="P491" s="5" t="e">
        <f t="shared" si="108"/>
        <v>#REF!</v>
      </c>
      <c r="Q491" s="38" t="s">
        <v>216</v>
      </c>
    </row>
    <row r="492" spans="2:17" hidden="1">
      <c r="F492" s="36"/>
    </row>
    <row r="493" spans="2:17" hidden="1"/>
    <row r="494" spans="2:17" ht="15.75" hidden="1" thickBot="1">
      <c r="B494" s="18" t="s">
        <v>125</v>
      </c>
    </row>
    <row r="495" spans="2:17" ht="15.75" hidden="1" thickBot="1">
      <c r="B495" s="57" t="s">
        <v>2</v>
      </c>
      <c r="C495" s="54" t="s">
        <v>49</v>
      </c>
      <c r="D495" s="49" t="s">
        <v>200</v>
      </c>
      <c r="E495" s="50" t="s">
        <v>201</v>
      </c>
      <c r="F495" s="51" t="s">
        <v>213</v>
      </c>
      <c r="G495" s="50" t="s">
        <v>190</v>
      </c>
      <c r="H495" s="50" t="s">
        <v>6</v>
      </c>
      <c r="I495" s="50" t="s">
        <v>3</v>
      </c>
      <c r="J495" s="50" t="s">
        <v>4</v>
      </c>
      <c r="K495" s="52" t="s">
        <v>202</v>
      </c>
      <c r="L495" s="52" t="s">
        <v>203</v>
      </c>
      <c r="M495" s="52" t="s">
        <v>204</v>
      </c>
      <c r="N495" s="51" t="s">
        <v>205</v>
      </c>
      <c r="O495" s="51" t="s">
        <v>206</v>
      </c>
      <c r="P495" s="51" t="s">
        <v>207</v>
      </c>
      <c r="Q495" s="53" t="s">
        <v>208</v>
      </c>
    </row>
    <row r="496" spans="2:17" hidden="1">
      <c r="B496" s="58" t="s">
        <v>52</v>
      </c>
      <c r="C496" s="55">
        <f t="shared" ref="C496:C514" si="111">C473</f>
        <v>48.357000000000006</v>
      </c>
      <c r="D496" s="44">
        <v>2</v>
      </c>
      <c r="E496" s="44">
        <f>C496*D496</f>
        <v>96.714000000000013</v>
      </c>
      <c r="F496" s="45">
        <f t="shared" ref="F496:F507" si="112">H346</f>
        <v>38.54407556144556</v>
      </c>
      <c r="G496" s="45">
        <f>D438/2</f>
        <v>12.30817661179586</v>
      </c>
      <c r="H496" s="46">
        <f t="shared" ref="H496:H514" si="113">H450</f>
        <v>0.375</v>
      </c>
      <c r="I496" s="44">
        <v>0.25</v>
      </c>
      <c r="J496" s="47">
        <v>4.8099999999999996</v>
      </c>
      <c r="K496" s="45">
        <f>E496/(I496*J496)+(F496+G496)/H496</f>
        <v>216.03344862275327</v>
      </c>
      <c r="L496" s="45">
        <f>E496/(I496*J496)-(F496+G496)/H496</f>
        <v>-55.178562967867592</v>
      </c>
      <c r="M496" s="47">
        <f t="shared" ref="M496:M514" si="114">(J496*K496)/(K496-L496)</f>
        <v>3.8313970011178449</v>
      </c>
      <c r="N496" s="47">
        <f t="shared" ref="N496:N514" si="115">2/3*M496+(J496-M496)</f>
        <v>3.532867666294051</v>
      </c>
      <c r="O496" s="47">
        <f t="shared" ref="O496:O514" si="116">(F496+G496)/N496</f>
        <v>14.394043869349064</v>
      </c>
      <c r="P496" s="47">
        <f>O496/40</f>
        <v>0.35985109673372662</v>
      </c>
      <c r="Q496" s="38" t="s">
        <v>211</v>
      </c>
    </row>
    <row r="497" spans="2:17" hidden="1">
      <c r="B497" s="59" t="s">
        <v>53</v>
      </c>
      <c r="C497" s="55">
        <f t="shared" si="111"/>
        <v>30.014999999999993</v>
      </c>
      <c r="D497" s="4">
        <v>2</v>
      </c>
      <c r="E497" s="4">
        <f t="shared" ref="E497:E514" si="117">C497*D497</f>
        <v>60.029999999999987</v>
      </c>
      <c r="F497" s="45">
        <f t="shared" si="112"/>
        <v>22.655351080005222</v>
      </c>
      <c r="G497" s="40">
        <f>G496</f>
        <v>12.30817661179586</v>
      </c>
      <c r="H497" s="46">
        <f t="shared" si="113"/>
        <v>0.22041666666666662</v>
      </c>
      <c r="I497" s="4">
        <v>0.25</v>
      </c>
      <c r="J497" s="5">
        <v>4.8099999999999996</v>
      </c>
      <c r="K497" s="40">
        <f t="shared" ref="K497:K514" si="118">E497/(I497*J497)+(F497+G497)/H497</f>
        <v>208.54569822406523</v>
      </c>
      <c r="L497" s="40">
        <f t="shared" ref="L497:L514" si="119">E497/(I497*J497)-(F497+G497)/H497</f>
        <v>-108.70370238206942</v>
      </c>
      <c r="M497" s="5">
        <f t="shared" si="114"/>
        <v>3.1618808626311923</v>
      </c>
      <c r="N497" s="5">
        <f t="shared" si="115"/>
        <v>3.7560397124562686</v>
      </c>
      <c r="O497" s="5">
        <f t="shared" si="116"/>
        <v>9.3086150223200441</v>
      </c>
      <c r="P497" s="5">
        <f t="shared" ref="P497:P514" si="120">O497/40</f>
        <v>0.23271537555800109</v>
      </c>
      <c r="Q497" s="38" t="s">
        <v>211</v>
      </c>
    </row>
    <row r="498" spans="2:17" hidden="1">
      <c r="B498" s="59" t="s">
        <v>54</v>
      </c>
      <c r="C498" s="55">
        <f t="shared" si="111"/>
        <v>74.384999999999991</v>
      </c>
      <c r="D498" s="44">
        <v>2</v>
      </c>
      <c r="E498" s="4">
        <f t="shared" si="117"/>
        <v>148.76999999999998</v>
      </c>
      <c r="F498" s="45">
        <f t="shared" si="112"/>
        <v>107.06687655957101</v>
      </c>
      <c r="G498" s="40">
        <f>D439/2</f>
        <v>5.3645479784277201</v>
      </c>
      <c r="H498" s="46">
        <f t="shared" si="113"/>
        <v>1.0416666666666667</v>
      </c>
      <c r="I498" s="4">
        <v>0.25</v>
      </c>
      <c r="J498" s="5">
        <v>2.1</v>
      </c>
      <c r="K498" s="40">
        <f t="shared" si="118"/>
        <v>391.30559612790728</v>
      </c>
      <c r="L498" s="40">
        <f t="shared" si="119"/>
        <v>175.43726101494974</v>
      </c>
      <c r="M498" s="5">
        <f t="shared" si="114"/>
        <v>3.8066803611498279</v>
      </c>
      <c r="N498" s="5">
        <f t="shared" si="115"/>
        <v>0.83110654628339065</v>
      </c>
      <c r="O498" s="5">
        <f t="shared" si="116"/>
        <v>135.27919499705382</v>
      </c>
      <c r="P498" s="5">
        <f t="shared" si="120"/>
        <v>3.3819798749263454</v>
      </c>
      <c r="Q498" s="38" t="s">
        <v>211</v>
      </c>
    </row>
    <row r="499" spans="2:17" hidden="1">
      <c r="B499" s="59" t="s">
        <v>55</v>
      </c>
      <c r="C499" s="55">
        <f t="shared" si="111"/>
        <v>48.276000000000003</v>
      </c>
      <c r="D499" s="4">
        <v>2</v>
      </c>
      <c r="E499" s="4">
        <f t="shared" si="117"/>
        <v>96.552000000000007</v>
      </c>
      <c r="F499" s="45">
        <f t="shared" si="112"/>
        <v>38.54407556144556</v>
      </c>
      <c r="G499" s="40">
        <f>G498</f>
        <v>5.3645479784277201</v>
      </c>
      <c r="H499" s="46">
        <f t="shared" si="113"/>
        <v>0.375</v>
      </c>
      <c r="I499" s="4">
        <v>0.25</v>
      </c>
      <c r="J499" s="5">
        <v>2.1</v>
      </c>
      <c r="K499" s="40">
        <f t="shared" si="118"/>
        <v>300.99823420156685</v>
      </c>
      <c r="L499" s="40">
        <f t="shared" si="119"/>
        <v>66.81890865557601</v>
      </c>
      <c r="M499" s="5">
        <f t="shared" si="114"/>
        <v>2.6991976783157661</v>
      </c>
      <c r="N499" s="5">
        <f t="shared" si="115"/>
        <v>1.2002674405614113</v>
      </c>
      <c r="O499" s="5">
        <f t="shared" si="116"/>
        <v>36.582366609341271</v>
      </c>
      <c r="P499" s="5">
        <f t="shared" si="120"/>
        <v>0.91455916523353176</v>
      </c>
      <c r="Q499" s="38" t="s">
        <v>211</v>
      </c>
    </row>
    <row r="500" spans="2:17" hidden="1">
      <c r="B500" s="59" t="s">
        <v>56</v>
      </c>
      <c r="C500" s="55">
        <f t="shared" si="111"/>
        <v>30.014999999999993</v>
      </c>
      <c r="D500" s="44">
        <v>2</v>
      </c>
      <c r="E500" s="4">
        <f t="shared" si="117"/>
        <v>60.029999999999987</v>
      </c>
      <c r="F500" s="45">
        <f t="shared" si="112"/>
        <v>22.655351080005222</v>
      </c>
      <c r="G500" s="40">
        <f>D440/6</f>
        <v>0.4758873206669752</v>
      </c>
      <c r="H500" s="46">
        <f t="shared" si="113"/>
        <v>0.22041666666666662</v>
      </c>
      <c r="I500" s="4">
        <v>0.25</v>
      </c>
      <c r="J500" s="5">
        <v>2.0099999999999998</v>
      </c>
      <c r="K500" s="40">
        <f t="shared" si="118"/>
        <v>224.40592316756735</v>
      </c>
      <c r="L500" s="40">
        <f t="shared" si="119"/>
        <v>14.519449966760988</v>
      </c>
      <c r="M500" s="5">
        <f t="shared" si="114"/>
        <v>2.1490470476163943</v>
      </c>
      <c r="N500" s="5">
        <f t="shared" si="115"/>
        <v>1.2936509841278683</v>
      </c>
      <c r="O500" s="5">
        <f t="shared" si="116"/>
        <v>17.880586560421026</v>
      </c>
      <c r="P500" s="5">
        <f t="shared" si="120"/>
        <v>0.44701466401052564</v>
      </c>
      <c r="Q500" s="38" t="s">
        <v>211</v>
      </c>
    </row>
    <row r="501" spans="2:17" hidden="1">
      <c r="B501" s="59" t="s">
        <v>57</v>
      </c>
      <c r="C501" s="55">
        <f t="shared" si="111"/>
        <v>62.848800000000004</v>
      </c>
      <c r="D501" s="4">
        <v>2</v>
      </c>
      <c r="E501" s="4">
        <f t="shared" si="117"/>
        <v>125.69760000000001</v>
      </c>
      <c r="F501" s="45">
        <f t="shared" si="112"/>
        <v>41.156507349499101</v>
      </c>
      <c r="G501" s="40">
        <f>G500</f>
        <v>0.4758873206669752</v>
      </c>
      <c r="H501" s="46">
        <f t="shared" si="113"/>
        <v>0.4004166666666667</v>
      </c>
      <c r="I501" s="4">
        <v>0.25</v>
      </c>
      <c r="J501" s="5">
        <v>2.1</v>
      </c>
      <c r="K501" s="40">
        <f t="shared" si="118"/>
        <v>343.39668179854175</v>
      </c>
      <c r="L501" s="40">
        <f t="shared" si="119"/>
        <v>135.45131820145829</v>
      </c>
      <c r="M501" s="5">
        <f t="shared" si="114"/>
        <v>3.4678966595004765</v>
      </c>
      <c r="N501" s="5">
        <f t="shared" si="115"/>
        <v>0.94403444683317428</v>
      </c>
      <c r="O501" s="5">
        <f t="shared" si="116"/>
        <v>44.10050375791338</v>
      </c>
      <c r="P501" s="5">
        <f t="shared" si="120"/>
        <v>1.1025125939478344</v>
      </c>
      <c r="Q501" s="38" t="s">
        <v>211</v>
      </c>
    </row>
    <row r="502" spans="2:17" hidden="1">
      <c r="B502" s="59" t="s">
        <v>58</v>
      </c>
      <c r="C502" s="55">
        <f t="shared" si="111"/>
        <v>48.340799999999994</v>
      </c>
      <c r="D502" s="44">
        <v>2</v>
      </c>
      <c r="E502" s="4">
        <f t="shared" si="117"/>
        <v>96.681599999999989</v>
      </c>
      <c r="F502" s="45">
        <f t="shared" si="112"/>
        <v>38.54407556144556</v>
      </c>
      <c r="G502" s="40">
        <f>G501</f>
        <v>0.4758873206669752</v>
      </c>
      <c r="H502" s="46">
        <f t="shared" si="113"/>
        <v>0.375</v>
      </c>
      <c r="I502" s="4">
        <v>0.25</v>
      </c>
      <c r="J502" s="5">
        <v>2.0499999999999998</v>
      </c>
      <c r="K502" s="40">
        <f t="shared" si="118"/>
        <v>292.70025874254401</v>
      </c>
      <c r="L502" s="40">
        <f t="shared" si="119"/>
        <v>84.593790037943805</v>
      </c>
      <c r="M502" s="5">
        <f t="shared" si="114"/>
        <v>2.8833103274360221</v>
      </c>
      <c r="N502" s="5">
        <f t="shared" si="115"/>
        <v>1.0888965575213256</v>
      </c>
      <c r="O502" s="5">
        <f t="shared" si="116"/>
        <v>35.834407421522542</v>
      </c>
      <c r="P502" s="5">
        <f t="shared" si="120"/>
        <v>0.89586018553806357</v>
      </c>
      <c r="Q502" s="38" t="s">
        <v>211</v>
      </c>
    </row>
    <row r="503" spans="2:17" hidden="1">
      <c r="B503" s="59" t="s">
        <v>59</v>
      </c>
      <c r="C503" s="55">
        <f t="shared" si="111"/>
        <v>30.025645714285695</v>
      </c>
      <c r="D503" s="4">
        <v>2</v>
      </c>
      <c r="E503" s="4">
        <f t="shared" si="117"/>
        <v>60.051291428571389</v>
      </c>
      <c r="F503" s="45">
        <f t="shared" si="112"/>
        <v>22.655351080005222</v>
      </c>
      <c r="G503" s="40">
        <f t="shared" ref="G503:G506" si="121">G502</f>
        <v>0.4758873206669752</v>
      </c>
      <c r="H503" s="46">
        <f t="shared" si="113"/>
        <v>0.22041666666666662</v>
      </c>
      <c r="I503" s="4">
        <v>0.25</v>
      </c>
      <c r="J503" s="5">
        <v>2.75</v>
      </c>
      <c r="K503" s="40">
        <f t="shared" si="118"/>
        <v>192.29056958741612</v>
      </c>
      <c r="L503" s="40">
        <f t="shared" si="119"/>
        <v>-17.595903613390249</v>
      </c>
      <c r="M503" s="5">
        <f t="shared" si="114"/>
        <v>2.5194528179978142</v>
      </c>
      <c r="N503" s="5">
        <f t="shared" si="115"/>
        <v>1.9101823940007285</v>
      </c>
      <c r="O503" s="5">
        <f t="shared" si="116"/>
        <v>12.109439639544377</v>
      </c>
      <c r="P503" s="5">
        <f t="shared" si="120"/>
        <v>0.30273599098860943</v>
      </c>
      <c r="Q503" s="38" t="s">
        <v>211</v>
      </c>
    </row>
    <row r="504" spans="2:17" hidden="1">
      <c r="B504" s="59" t="s">
        <v>60</v>
      </c>
      <c r="C504" s="55">
        <f t="shared" si="111"/>
        <v>58.241057142857109</v>
      </c>
      <c r="D504" s="44">
        <v>2</v>
      </c>
      <c r="E504" s="4">
        <f t="shared" si="117"/>
        <v>116.48211428571422</v>
      </c>
      <c r="F504" s="45">
        <f t="shared" si="112"/>
        <v>32.387730159270234</v>
      </c>
      <c r="G504" s="40">
        <f t="shared" si="121"/>
        <v>0.4758873206669752</v>
      </c>
      <c r="H504" s="46">
        <f t="shared" si="113"/>
        <v>0.31510416666666669</v>
      </c>
      <c r="I504" s="4">
        <v>0.25</v>
      </c>
      <c r="J504" s="5">
        <v>3.16</v>
      </c>
      <c r="K504" s="40">
        <f t="shared" si="118"/>
        <v>251.74016975923394</v>
      </c>
      <c r="L504" s="40">
        <f t="shared" si="119"/>
        <v>43.151258812194456</v>
      </c>
      <c r="M504" s="5">
        <f t="shared" si="114"/>
        <v>3.8137163324140255</v>
      </c>
      <c r="N504" s="5">
        <f t="shared" si="115"/>
        <v>1.8887612225286583</v>
      </c>
      <c r="O504" s="5">
        <f t="shared" si="116"/>
        <v>17.399561727521949</v>
      </c>
      <c r="P504" s="5">
        <f t="shared" si="120"/>
        <v>0.43498904318804871</v>
      </c>
      <c r="Q504" s="38" t="s">
        <v>211</v>
      </c>
    </row>
    <row r="505" spans="2:17" hidden="1">
      <c r="B505" s="59" t="s">
        <v>61</v>
      </c>
      <c r="C505" s="55">
        <f t="shared" si="111"/>
        <v>48.350057142857082</v>
      </c>
      <c r="D505" s="4">
        <v>2</v>
      </c>
      <c r="E505" s="4">
        <f t="shared" si="117"/>
        <v>96.700114285714164</v>
      </c>
      <c r="F505" s="45">
        <f t="shared" si="112"/>
        <v>38.54407556144556</v>
      </c>
      <c r="G505" s="40">
        <f t="shared" si="121"/>
        <v>0.4758873206669752</v>
      </c>
      <c r="H505" s="46">
        <f t="shared" si="113"/>
        <v>0.375</v>
      </c>
      <c r="I505" s="4">
        <v>0.25</v>
      </c>
      <c r="J505" s="5">
        <v>1.63</v>
      </c>
      <c r="K505" s="40">
        <f t="shared" si="118"/>
        <v>341.3541283049729</v>
      </c>
      <c r="L505" s="40">
        <f t="shared" si="119"/>
        <v>133.24765960037274</v>
      </c>
      <c r="M505" s="5">
        <f t="shared" si="114"/>
        <v>2.6736661892375211</v>
      </c>
      <c r="N505" s="5">
        <f t="shared" si="115"/>
        <v>0.73877793692082605</v>
      </c>
      <c r="O505" s="5">
        <f t="shared" si="116"/>
        <v>52.816903337347853</v>
      </c>
      <c r="P505" s="5">
        <f t="shared" si="120"/>
        <v>1.3204225834336962</v>
      </c>
      <c r="Q505" s="38" t="s">
        <v>211</v>
      </c>
    </row>
    <row r="506" spans="2:17" hidden="1">
      <c r="B506" s="59" t="s">
        <v>62</v>
      </c>
      <c r="C506" s="55">
        <f t="shared" si="111"/>
        <v>30.032742857142903</v>
      </c>
      <c r="D506" s="44">
        <v>2</v>
      </c>
      <c r="E506" s="4">
        <f t="shared" si="117"/>
        <v>60.065485714285806</v>
      </c>
      <c r="F506" s="45">
        <f t="shared" si="112"/>
        <v>22.655351080005222</v>
      </c>
      <c r="G506" s="40">
        <f t="shared" si="121"/>
        <v>0.4758873206669752</v>
      </c>
      <c r="H506" s="46">
        <f t="shared" si="113"/>
        <v>0.22041666666666662</v>
      </c>
      <c r="I506" s="4">
        <v>0.25</v>
      </c>
      <c r="J506" s="5">
        <v>2.1</v>
      </c>
      <c r="K506" s="40">
        <f t="shared" si="118"/>
        <v>219.35368557999519</v>
      </c>
      <c r="L506" s="40">
        <f t="shared" si="119"/>
        <v>9.4672123791888225</v>
      </c>
      <c r="M506" s="5">
        <f t="shared" si="114"/>
        <v>2.1947233315854304</v>
      </c>
      <c r="N506" s="5">
        <f t="shared" si="115"/>
        <v>1.3684255561381899</v>
      </c>
      <c r="O506" s="5">
        <f t="shared" si="116"/>
        <v>16.90354166283657</v>
      </c>
      <c r="P506" s="5">
        <f t="shared" si="120"/>
        <v>0.42258854157091424</v>
      </c>
      <c r="Q506" s="38" t="s">
        <v>211</v>
      </c>
    </row>
    <row r="507" spans="2:17" hidden="1">
      <c r="B507" s="59" t="s">
        <v>63</v>
      </c>
      <c r="C507" s="55">
        <f t="shared" si="111"/>
        <v>74.473714285714351</v>
      </c>
      <c r="D507" s="4">
        <v>2</v>
      </c>
      <c r="E507" s="4">
        <f t="shared" si="117"/>
        <v>148.9474285714287</v>
      </c>
      <c r="F507" s="45">
        <f t="shared" si="112"/>
        <v>107.06687655957101</v>
      </c>
      <c r="G507" s="40">
        <f>D441</f>
        <v>10.426258570976458</v>
      </c>
      <c r="H507" s="46">
        <f t="shared" si="113"/>
        <v>1.0416666666666667</v>
      </c>
      <c r="I507" s="4">
        <v>0.25</v>
      </c>
      <c r="J507" s="5">
        <v>3.16</v>
      </c>
      <c r="K507" s="40">
        <f t="shared" si="118"/>
        <v>301.33445854991885</v>
      </c>
      <c r="L507" s="40">
        <f t="shared" si="119"/>
        <v>75.747639099267715</v>
      </c>
      <c r="M507" s="5">
        <f t="shared" si="114"/>
        <v>4.2210661568640466</v>
      </c>
      <c r="N507" s="5">
        <f t="shared" si="115"/>
        <v>1.7529779477119845</v>
      </c>
      <c r="O507" s="5">
        <f t="shared" si="116"/>
        <v>67.024879168560815</v>
      </c>
      <c r="P507" s="5">
        <f t="shared" si="120"/>
        <v>1.6756219792140203</v>
      </c>
      <c r="Q507" s="38" t="s">
        <v>211</v>
      </c>
    </row>
    <row r="508" spans="2:17" hidden="1">
      <c r="B508" s="59" t="s">
        <v>64</v>
      </c>
      <c r="C508" s="55" t="e">
        <f t="shared" si="111"/>
        <v>#REF!</v>
      </c>
      <c r="D508" s="44">
        <v>2</v>
      </c>
      <c r="E508" s="4" t="e">
        <f t="shared" si="117"/>
        <v>#REF!</v>
      </c>
      <c r="F508" s="45" t="e">
        <f>#REF!</f>
        <v>#REF!</v>
      </c>
      <c r="G508" s="43">
        <f>D442/4</f>
        <v>7.0842317053833801</v>
      </c>
      <c r="H508" s="46" t="e">
        <f t="shared" si="113"/>
        <v>#REF!</v>
      </c>
      <c r="I508" s="4">
        <v>0.25</v>
      </c>
      <c r="J508" s="5">
        <v>2.0099999999999998</v>
      </c>
      <c r="K508" s="40" t="e">
        <f t="shared" si="118"/>
        <v>#REF!</v>
      </c>
      <c r="L508" s="40" t="e">
        <f t="shared" si="119"/>
        <v>#REF!</v>
      </c>
      <c r="M508" s="5" t="e">
        <f t="shared" si="114"/>
        <v>#REF!</v>
      </c>
      <c r="N508" s="5" t="e">
        <f t="shared" si="115"/>
        <v>#REF!</v>
      </c>
      <c r="O508" s="5" t="e">
        <f t="shared" si="116"/>
        <v>#REF!</v>
      </c>
      <c r="P508" s="5" t="e">
        <f t="shared" si="120"/>
        <v>#REF!</v>
      </c>
      <c r="Q508" s="38" t="s">
        <v>211</v>
      </c>
    </row>
    <row r="509" spans="2:17" hidden="1">
      <c r="B509" s="59" t="s">
        <v>65</v>
      </c>
      <c r="C509" s="55" t="e">
        <f t="shared" si="111"/>
        <v>#REF!</v>
      </c>
      <c r="D509" s="4">
        <v>2</v>
      </c>
      <c r="E509" s="4" t="e">
        <f t="shared" si="117"/>
        <v>#REF!</v>
      </c>
      <c r="F509" s="45" t="e">
        <f>#REF!</f>
        <v>#REF!</v>
      </c>
      <c r="G509" s="40">
        <f>G508</f>
        <v>7.0842317053833801</v>
      </c>
      <c r="H509" s="46" t="e">
        <f t="shared" si="113"/>
        <v>#REF!</v>
      </c>
      <c r="I509" s="4">
        <v>0.25</v>
      </c>
      <c r="J509" s="5">
        <v>2.1</v>
      </c>
      <c r="K509" s="40" t="e">
        <f t="shared" si="118"/>
        <v>#REF!</v>
      </c>
      <c r="L509" s="40" t="e">
        <f t="shared" si="119"/>
        <v>#REF!</v>
      </c>
      <c r="M509" s="5" t="e">
        <f t="shared" si="114"/>
        <v>#REF!</v>
      </c>
      <c r="N509" s="5" t="e">
        <f t="shared" si="115"/>
        <v>#REF!</v>
      </c>
      <c r="O509" s="5" t="e">
        <f t="shared" si="116"/>
        <v>#REF!</v>
      </c>
      <c r="P509" s="5" t="e">
        <f t="shared" si="120"/>
        <v>#REF!</v>
      </c>
      <c r="Q509" s="38" t="s">
        <v>211</v>
      </c>
    </row>
    <row r="510" spans="2:17" hidden="1">
      <c r="B510" s="59" t="s">
        <v>66</v>
      </c>
      <c r="C510" s="55" t="e">
        <f t="shared" si="111"/>
        <v>#REF!</v>
      </c>
      <c r="D510" s="44">
        <v>2</v>
      </c>
      <c r="E510" s="4" t="e">
        <f t="shared" si="117"/>
        <v>#REF!</v>
      </c>
      <c r="F510" s="45" t="e">
        <f>#REF!</f>
        <v>#REF!</v>
      </c>
      <c r="G510" s="40">
        <f t="shared" ref="G510:G511" si="122">G509</f>
        <v>7.0842317053833801</v>
      </c>
      <c r="H510" s="46" t="e">
        <f t="shared" si="113"/>
        <v>#REF!</v>
      </c>
      <c r="I510" s="4">
        <v>0.25</v>
      </c>
      <c r="J510" s="5">
        <v>2.0499999999999998</v>
      </c>
      <c r="K510" s="40" t="e">
        <f t="shared" si="118"/>
        <v>#REF!</v>
      </c>
      <c r="L510" s="40" t="e">
        <f t="shared" si="119"/>
        <v>#REF!</v>
      </c>
      <c r="M510" s="5" t="e">
        <f t="shared" si="114"/>
        <v>#REF!</v>
      </c>
      <c r="N510" s="5" t="e">
        <f t="shared" si="115"/>
        <v>#REF!</v>
      </c>
      <c r="O510" s="5" t="e">
        <f t="shared" si="116"/>
        <v>#REF!</v>
      </c>
      <c r="P510" s="5" t="e">
        <f t="shared" si="120"/>
        <v>#REF!</v>
      </c>
      <c r="Q510" s="38" t="s">
        <v>211</v>
      </c>
    </row>
    <row r="511" spans="2:17" hidden="1">
      <c r="B511" s="59" t="s">
        <v>67</v>
      </c>
      <c r="C511" s="55" t="e">
        <f t="shared" si="111"/>
        <v>#REF!</v>
      </c>
      <c r="D511" s="4">
        <v>2</v>
      </c>
      <c r="E511" s="4" t="e">
        <f t="shared" si="117"/>
        <v>#REF!</v>
      </c>
      <c r="F511" s="45" t="e">
        <f>#REF!</f>
        <v>#REF!</v>
      </c>
      <c r="G511" s="40">
        <f t="shared" si="122"/>
        <v>7.0842317053833801</v>
      </c>
      <c r="H511" s="46" t="e">
        <f t="shared" si="113"/>
        <v>#REF!</v>
      </c>
      <c r="I511" s="4">
        <v>0.25</v>
      </c>
      <c r="J511" s="5">
        <v>2.15</v>
      </c>
      <c r="K511" s="40" t="e">
        <f t="shared" si="118"/>
        <v>#REF!</v>
      </c>
      <c r="L511" s="40" t="e">
        <f t="shared" si="119"/>
        <v>#REF!</v>
      </c>
      <c r="M511" s="5" t="e">
        <f t="shared" si="114"/>
        <v>#REF!</v>
      </c>
      <c r="N511" s="5" t="e">
        <f t="shared" si="115"/>
        <v>#REF!</v>
      </c>
      <c r="O511" s="5" t="e">
        <f t="shared" si="116"/>
        <v>#REF!</v>
      </c>
      <c r="P511" s="5" t="e">
        <f t="shared" si="120"/>
        <v>#REF!</v>
      </c>
      <c r="Q511" s="38" t="s">
        <v>211</v>
      </c>
    </row>
    <row r="512" spans="2:17" hidden="1">
      <c r="B512" s="59" t="s">
        <v>68</v>
      </c>
      <c r="C512" s="55" t="e">
        <f t="shared" si="111"/>
        <v>#REF!</v>
      </c>
      <c r="D512" s="44">
        <v>2</v>
      </c>
      <c r="E512" s="4" t="e">
        <f t="shared" si="117"/>
        <v>#REF!</v>
      </c>
      <c r="F512" s="45" t="e">
        <f>#REF!</f>
        <v>#REF!</v>
      </c>
      <c r="G512" s="40">
        <f>D443</f>
        <v>32.966012577112281</v>
      </c>
      <c r="H512" s="46" t="e">
        <f t="shared" si="113"/>
        <v>#REF!</v>
      </c>
      <c r="I512" s="4">
        <v>0.25</v>
      </c>
      <c r="J512" s="5">
        <v>2.41</v>
      </c>
      <c r="K512" s="40" t="e">
        <f t="shared" si="118"/>
        <v>#REF!</v>
      </c>
      <c r="L512" s="40" t="e">
        <f t="shared" si="119"/>
        <v>#REF!</v>
      </c>
      <c r="M512" s="5" t="e">
        <f t="shared" si="114"/>
        <v>#REF!</v>
      </c>
      <c r="N512" s="5" t="e">
        <f t="shared" si="115"/>
        <v>#REF!</v>
      </c>
      <c r="O512" s="5" t="e">
        <f t="shared" si="116"/>
        <v>#REF!</v>
      </c>
      <c r="P512" s="5" t="e">
        <f t="shared" si="120"/>
        <v>#REF!</v>
      </c>
      <c r="Q512" s="38" t="s">
        <v>211</v>
      </c>
    </row>
    <row r="513" spans="2:17" hidden="1">
      <c r="B513" s="59" t="s">
        <v>69</v>
      </c>
      <c r="C513" s="55" t="e">
        <f t="shared" si="111"/>
        <v>#REF!</v>
      </c>
      <c r="D513" s="4">
        <v>2</v>
      </c>
      <c r="E513" s="4" t="e">
        <f t="shared" si="117"/>
        <v>#REF!</v>
      </c>
      <c r="F513" s="45" t="e">
        <f>#REF!</f>
        <v>#REF!</v>
      </c>
      <c r="G513" s="40">
        <f>D444/2</f>
        <v>24.335147079561231</v>
      </c>
      <c r="H513" s="46" t="e">
        <f t="shared" si="113"/>
        <v>#REF!</v>
      </c>
      <c r="I513" s="4">
        <v>0.25</v>
      </c>
      <c r="J513" s="5">
        <v>3.76</v>
      </c>
      <c r="K513" s="40" t="e">
        <f t="shared" si="118"/>
        <v>#REF!</v>
      </c>
      <c r="L513" s="40" t="e">
        <f t="shared" si="119"/>
        <v>#REF!</v>
      </c>
      <c r="M513" s="5" t="e">
        <f t="shared" si="114"/>
        <v>#REF!</v>
      </c>
      <c r="N513" s="5" t="e">
        <f t="shared" si="115"/>
        <v>#REF!</v>
      </c>
      <c r="O513" s="5" t="e">
        <f t="shared" si="116"/>
        <v>#REF!</v>
      </c>
      <c r="P513" s="5" t="e">
        <f t="shared" si="120"/>
        <v>#REF!</v>
      </c>
      <c r="Q513" s="38" t="s">
        <v>211</v>
      </c>
    </row>
    <row r="514" spans="2:17" ht="15.75" hidden="1" thickBot="1">
      <c r="B514" s="60" t="s">
        <v>70</v>
      </c>
      <c r="C514" s="55">
        <f t="shared" si="111"/>
        <v>0</v>
      </c>
      <c r="D514" s="44">
        <v>2</v>
      </c>
      <c r="E514" s="4">
        <f t="shared" si="117"/>
        <v>0</v>
      </c>
      <c r="F514" s="45" t="e">
        <f>#REF!</f>
        <v>#REF!</v>
      </c>
      <c r="G514" s="40">
        <f>G513</f>
        <v>24.335147079561231</v>
      </c>
      <c r="H514" s="46">
        <f t="shared" si="113"/>
        <v>0</v>
      </c>
      <c r="I514" s="4">
        <v>0.25</v>
      </c>
      <c r="J514" s="5">
        <v>2.12</v>
      </c>
      <c r="K514" s="40" t="e">
        <f t="shared" si="118"/>
        <v>#REF!</v>
      </c>
      <c r="L514" s="40" t="e">
        <f t="shared" si="119"/>
        <v>#REF!</v>
      </c>
      <c r="M514" s="5" t="e">
        <f t="shared" si="114"/>
        <v>#REF!</v>
      </c>
      <c r="N514" s="5" t="e">
        <f t="shared" si="115"/>
        <v>#REF!</v>
      </c>
      <c r="O514" s="5" t="e">
        <f t="shared" si="116"/>
        <v>#REF!</v>
      </c>
      <c r="P514" s="5" t="e">
        <f t="shared" si="120"/>
        <v>#REF!</v>
      </c>
      <c r="Q514" s="38" t="s">
        <v>211</v>
      </c>
    </row>
    <row r="516" spans="2:17">
      <c r="B516" s="26" t="s">
        <v>217</v>
      </c>
    </row>
    <row r="517" spans="2:17">
      <c r="B517" t="s">
        <v>218</v>
      </c>
      <c r="D517" s="28" t="s">
        <v>219</v>
      </c>
      <c r="E517">
        <v>10</v>
      </c>
      <c r="F517" t="s">
        <v>220</v>
      </c>
    </row>
    <row r="518" spans="2:17">
      <c r="B518" t="s">
        <v>221</v>
      </c>
      <c r="C518" s="27" t="s">
        <v>223</v>
      </c>
      <c r="D518" t="s">
        <v>222</v>
      </c>
    </row>
    <row r="519" spans="2:17">
      <c r="B519" t="s">
        <v>225</v>
      </c>
      <c r="D519" t="s">
        <v>224</v>
      </c>
      <c r="E519" s="15" t="s">
        <v>226</v>
      </c>
      <c r="F519" s="9">
        <v>11.6</v>
      </c>
    </row>
    <row r="534" spans="2:14">
      <c r="B534" t="s">
        <v>227</v>
      </c>
      <c r="D534" s="28" t="s">
        <v>228</v>
      </c>
      <c r="E534">
        <v>6</v>
      </c>
      <c r="F534" t="s">
        <v>229</v>
      </c>
    </row>
    <row r="535" spans="2:14" ht="15.75" thickBot="1">
      <c r="B535" t="s">
        <v>25</v>
      </c>
    </row>
    <row r="536" spans="2:14" ht="15.75" thickBot="1">
      <c r="B536" s="57" t="s">
        <v>2</v>
      </c>
      <c r="C536" s="54" t="s">
        <v>49</v>
      </c>
      <c r="D536" s="49" t="s">
        <v>200</v>
      </c>
      <c r="E536" s="50" t="s">
        <v>201</v>
      </c>
      <c r="F536" s="50" t="s">
        <v>3</v>
      </c>
      <c r="G536" s="50" t="s">
        <v>4</v>
      </c>
      <c r="H536" s="51" t="s">
        <v>230</v>
      </c>
      <c r="I536" s="64" t="s">
        <v>239</v>
      </c>
      <c r="J536" s="63"/>
      <c r="K536" s="18"/>
      <c r="L536" s="18"/>
      <c r="M536" s="18"/>
      <c r="N536" s="18"/>
    </row>
    <row r="537" spans="2:14">
      <c r="B537" s="58" t="s">
        <v>9</v>
      </c>
      <c r="C537" s="55">
        <f>H52</f>
        <v>39.15</v>
      </c>
      <c r="D537" s="44">
        <v>4</v>
      </c>
      <c r="E537" s="44">
        <f>C537*D537</f>
        <v>156.6</v>
      </c>
      <c r="F537" s="44">
        <v>0.25</v>
      </c>
      <c r="G537" s="47">
        <f>D7</f>
        <v>3</v>
      </c>
      <c r="H537" s="45">
        <f>E537/G537</f>
        <v>52.199999999999996</v>
      </c>
      <c r="I537" s="45">
        <f>F578</f>
        <v>312.77999999999997</v>
      </c>
      <c r="J537" s="41"/>
      <c r="K537" s="41"/>
      <c r="L537" s="41"/>
      <c r="M537" s="41"/>
      <c r="N537" s="17"/>
    </row>
    <row r="538" spans="2:14">
      <c r="B538" s="59" t="s">
        <v>10</v>
      </c>
      <c r="C538" s="55">
        <f>H53</f>
        <v>65.294999999999987</v>
      </c>
      <c r="D538" s="4">
        <v>4</v>
      </c>
      <c r="E538" s="4">
        <f t="shared" ref="E538:E549" si="123">C538*D538</f>
        <v>261.17999999999995</v>
      </c>
      <c r="F538" s="4">
        <v>0.25</v>
      </c>
      <c r="G538" s="47">
        <f>D8</f>
        <v>4.3</v>
      </c>
      <c r="H538" s="40">
        <f t="shared" ref="H538:H549" si="124">E538/G538</f>
        <v>60.739534883720921</v>
      </c>
      <c r="I538" s="40">
        <f>I537</f>
        <v>312.77999999999997</v>
      </c>
      <c r="J538" s="41"/>
      <c r="K538" s="41"/>
      <c r="L538" s="41"/>
      <c r="M538" s="41"/>
      <c r="N538" s="17"/>
    </row>
    <row r="539" spans="2:14">
      <c r="B539" s="59" t="s">
        <v>11</v>
      </c>
      <c r="C539" s="55">
        <v>94.22</v>
      </c>
      <c r="D539" s="4">
        <v>4</v>
      </c>
      <c r="E539" s="4">
        <f t="shared" si="123"/>
        <v>376.88</v>
      </c>
      <c r="F539" s="4">
        <v>0.25</v>
      </c>
      <c r="G539" s="47">
        <v>3.21</v>
      </c>
      <c r="H539" s="40">
        <f t="shared" si="124"/>
        <v>117.40809968847353</v>
      </c>
      <c r="I539" s="40">
        <f t="shared" ref="I539:I549" si="125">I538</f>
        <v>312.77999999999997</v>
      </c>
      <c r="J539" s="41"/>
      <c r="K539" s="41"/>
      <c r="L539" s="41"/>
      <c r="M539" s="41"/>
      <c r="N539" s="17"/>
    </row>
    <row r="540" spans="2:14">
      <c r="B540" s="59" t="s">
        <v>12</v>
      </c>
      <c r="C540" s="55">
        <f>H55</f>
        <v>22.697999999999997</v>
      </c>
      <c r="D540" s="4">
        <v>4</v>
      </c>
      <c r="E540" s="4">
        <f t="shared" si="123"/>
        <v>90.791999999999987</v>
      </c>
      <c r="F540" s="4">
        <v>0.25</v>
      </c>
      <c r="G540" s="47">
        <f>D10</f>
        <v>1.2</v>
      </c>
      <c r="H540" s="40">
        <f t="shared" si="124"/>
        <v>75.66</v>
      </c>
      <c r="I540" s="40">
        <f t="shared" si="125"/>
        <v>312.77999999999997</v>
      </c>
      <c r="J540" s="41"/>
      <c r="K540" s="41"/>
      <c r="L540" s="41"/>
      <c r="M540" s="41"/>
      <c r="N540" s="17"/>
    </row>
    <row r="541" spans="2:14">
      <c r="B541" s="59" t="s">
        <v>13</v>
      </c>
      <c r="C541" s="55">
        <f>H56</f>
        <v>63.152999999999992</v>
      </c>
      <c r="D541" s="4">
        <v>4</v>
      </c>
      <c r="E541" s="4">
        <f t="shared" si="123"/>
        <v>252.61199999999997</v>
      </c>
      <c r="F541" s="4">
        <v>0.25</v>
      </c>
      <c r="G541" s="47">
        <f>D11</f>
        <v>4.3</v>
      </c>
      <c r="H541" s="40">
        <f t="shared" si="124"/>
        <v>58.746976744186043</v>
      </c>
      <c r="I541" s="40">
        <f t="shared" si="125"/>
        <v>312.77999999999997</v>
      </c>
      <c r="J541" s="41"/>
      <c r="K541" s="41"/>
      <c r="L541" s="41"/>
      <c r="M541" s="41"/>
      <c r="N541" s="17"/>
    </row>
    <row r="542" spans="2:14">
      <c r="B542" s="59" t="s">
        <v>14</v>
      </c>
      <c r="C542" s="55">
        <f>H57</f>
        <v>46.187999999999995</v>
      </c>
      <c r="D542" s="4">
        <v>4</v>
      </c>
      <c r="E542" s="4">
        <f t="shared" si="123"/>
        <v>184.75199999999998</v>
      </c>
      <c r="F542" s="4">
        <v>0.25</v>
      </c>
      <c r="G542" s="47">
        <f>D12</f>
        <v>3</v>
      </c>
      <c r="H542" s="40">
        <f t="shared" si="124"/>
        <v>61.583999999999996</v>
      </c>
      <c r="I542" s="40">
        <f t="shared" si="125"/>
        <v>312.77999999999997</v>
      </c>
      <c r="J542" s="41"/>
      <c r="K542" s="41"/>
      <c r="L542" s="41"/>
      <c r="M542" s="41"/>
      <c r="N542" s="17"/>
    </row>
    <row r="543" spans="2:14">
      <c r="B543" s="59" t="s">
        <v>18</v>
      </c>
      <c r="C543" s="55">
        <f>H58</f>
        <v>46.187999999999995</v>
      </c>
      <c r="D543" s="4">
        <v>4</v>
      </c>
      <c r="E543" s="4">
        <f t="shared" si="123"/>
        <v>184.75199999999998</v>
      </c>
      <c r="F543" s="4">
        <v>0.25</v>
      </c>
      <c r="G543" s="47">
        <f>D13</f>
        <v>3</v>
      </c>
      <c r="H543" s="40">
        <f t="shared" si="124"/>
        <v>61.583999999999996</v>
      </c>
      <c r="I543" s="40">
        <f t="shared" si="125"/>
        <v>312.77999999999997</v>
      </c>
      <c r="J543" s="41"/>
      <c r="K543" s="41"/>
      <c r="L543" s="41"/>
      <c r="M543" s="41"/>
      <c r="N543" s="17"/>
    </row>
    <row r="544" spans="2:14">
      <c r="B544" s="59" t="s">
        <v>19</v>
      </c>
      <c r="C544" s="55">
        <f>H59</f>
        <v>43.577999999999989</v>
      </c>
      <c r="D544" s="4">
        <v>4</v>
      </c>
      <c r="E544" s="4">
        <f t="shared" si="123"/>
        <v>174.31199999999995</v>
      </c>
      <c r="F544" s="4">
        <v>0.25</v>
      </c>
      <c r="G544" s="47">
        <f>D14</f>
        <v>2.8</v>
      </c>
      <c r="H544" s="40">
        <f t="shared" si="124"/>
        <v>62.2542857142857</v>
      </c>
      <c r="I544" s="40">
        <f t="shared" si="125"/>
        <v>312.77999999999997</v>
      </c>
      <c r="J544" s="41"/>
      <c r="K544" s="41"/>
      <c r="L544" s="41"/>
      <c r="M544" s="41"/>
      <c r="N544" s="17"/>
    </row>
    <row r="545" spans="2:23">
      <c r="B545" s="59" t="s">
        <v>15</v>
      </c>
      <c r="C545" s="55">
        <v>94.22</v>
      </c>
      <c r="D545" s="4">
        <v>4</v>
      </c>
      <c r="E545" s="4">
        <f t="shared" si="123"/>
        <v>376.88</v>
      </c>
      <c r="F545" s="4">
        <v>0.25</v>
      </c>
      <c r="G545" s="47">
        <v>3.21</v>
      </c>
      <c r="H545" s="40">
        <f t="shared" si="124"/>
        <v>117.40809968847353</v>
      </c>
      <c r="I545" s="40">
        <f t="shared" si="125"/>
        <v>312.77999999999997</v>
      </c>
      <c r="J545" s="41"/>
      <c r="K545" s="41"/>
      <c r="L545" s="41"/>
      <c r="M545" s="41"/>
      <c r="N545" s="17"/>
    </row>
    <row r="546" spans="2:23">
      <c r="B546" s="59" t="s">
        <v>20</v>
      </c>
      <c r="C546" s="55">
        <v>192.09</v>
      </c>
      <c r="D546" s="4">
        <v>4</v>
      </c>
      <c r="E546" s="4">
        <f t="shared" si="123"/>
        <v>768.36</v>
      </c>
      <c r="F546" s="4">
        <v>0.25</v>
      </c>
      <c r="G546" s="47">
        <f>D16</f>
        <v>3</v>
      </c>
      <c r="H546" s="40">
        <f t="shared" si="124"/>
        <v>256.12</v>
      </c>
      <c r="I546" s="40">
        <f t="shared" si="125"/>
        <v>312.77999999999997</v>
      </c>
      <c r="J546" s="41"/>
      <c r="K546" s="41"/>
      <c r="L546" s="41"/>
      <c r="M546" s="41"/>
      <c r="N546" s="17"/>
    </row>
    <row r="547" spans="2:23">
      <c r="B547" s="59" t="s">
        <v>21</v>
      </c>
      <c r="C547" s="55">
        <f>H62</f>
        <v>56.114999999999995</v>
      </c>
      <c r="D547" s="4">
        <v>4</v>
      </c>
      <c r="E547" s="4">
        <f t="shared" si="123"/>
        <v>224.45999999999998</v>
      </c>
      <c r="F547" s="4">
        <v>0.25</v>
      </c>
      <c r="G547" s="47">
        <f>D17</f>
        <v>4.3</v>
      </c>
      <c r="H547" s="40">
        <f t="shared" si="124"/>
        <v>52.199999999999996</v>
      </c>
      <c r="I547" s="40">
        <f t="shared" si="125"/>
        <v>312.77999999999997</v>
      </c>
      <c r="J547" s="41"/>
      <c r="K547" s="41"/>
      <c r="L547" s="41"/>
      <c r="M547" s="41"/>
      <c r="N547" s="17"/>
    </row>
    <row r="548" spans="2:23">
      <c r="B548" s="59" t="s">
        <v>16</v>
      </c>
      <c r="C548" s="55">
        <f>H63</f>
        <v>22.837499999999999</v>
      </c>
      <c r="D548" s="4">
        <v>4</v>
      </c>
      <c r="E548" s="4">
        <f t="shared" si="123"/>
        <v>91.35</v>
      </c>
      <c r="F548" s="4">
        <v>0.25</v>
      </c>
      <c r="G548" s="47">
        <f>D18</f>
        <v>1.75</v>
      </c>
      <c r="H548" s="40">
        <f t="shared" si="124"/>
        <v>52.199999999999996</v>
      </c>
      <c r="I548" s="40">
        <f t="shared" si="125"/>
        <v>312.77999999999997</v>
      </c>
      <c r="J548" s="41"/>
      <c r="K548" s="41"/>
      <c r="L548" s="41"/>
      <c r="M548" s="41"/>
      <c r="N548" s="17"/>
    </row>
    <row r="549" spans="2:23" ht="15" customHeight="1" thickBot="1">
      <c r="B549" s="60" t="s">
        <v>17</v>
      </c>
      <c r="C549" s="55">
        <f>H64</f>
        <v>0</v>
      </c>
      <c r="D549" s="4">
        <v>4</v>
      </c>
      <c r="E549" s="4">
        <f t="shared" si="123"/>
        <v>0</v>
      </c>
      <c r="F549" s="4">
        <v>0.25</v>
      </c>
      <c r="G549" s="47">
        <f>D19</f>
        <v>0</v>
      </c>
      <c r="H549" s="40" t="e">
        <f t="shared" si="124"/>
        <v>#DIV/0!</v>
      </c>
      <c r="I549" s="40">
        <f t="shared" si="125"/>
        <v>312.77999999999997</v>
      </c>
      <c r="J549" s="41"/>
      <c r="K549" s="41"/>
      <c r="L549" s="41"/>
      <c r="M549" s="41"/>
      <c r="N549" s="17"/>
    </row>
    <row r="550" spans="2:23">
      <c r="C550" s="13">
        <f>SUM(C537:C549)</f>
        <v>785.73249999999996</v>
      </c>
    </row>
    <row r="554" spans="2:23" ht="15.75" thickBot="1">
      <c r="B554" t="s">
        <v>26</v>
      </c>
    </row>
    <row r="555" spans="2:23" ht="15.75" thickBot="1">
      <c r="B555" s="57" t="s">
        <v>2</v>
      </c>
      <c r="C555" s="54" t="s">
        <v>49</v>
      </c>
      <c r="D555" s="49" t="s">
        <v>200</v>
      </c>
      <c r="E555" s="50" t="s">
        <v>201</v>
      </c>
      <c r="F555" s="50" t="s">
        <v>3</v>
      </c>
      <c r="G555" s="50" t="s">
        <v>4</v>
      </c>
      <c r="H555" s="51" t="s">
        <v>230</v>
      </c>
      <c r="I555" s="64" t="s">
        <v>239</v>
      </c>
      <c r="J555" s="63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2:23">
      <c r="B556" s="58" t="s">
        <v>52</v>
      </c>
      <c r="C556" s="55">
        <f t="shared" ref="C556:C574" si="126">C450</f>
        <v>48.357000000000006</v>
      </c>
      <c r="D556" s="44">
        <v>4</v>
      </c>
      <c r="E556" s="44">
        <f>C556*D556</f>
        <v>193.42800000000003</v>
      </c>
      <c r="F556" s="44">
        <v>0.25</v>
      </c>
      <c r="G556" s="47">
        <v>4.8099999999999996</v>
      </c>
      <c r="H556" s="45">
        <f>E556/G556</f>
        <v>40.213721413721423</v>
      </c>
      <c r="I556" s="45">
        <f>D580</f>
        <v>312.78409090909088</v>
      </c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17"/>
    </row>
    <row r="557" spans="2:23">
      <c r="B557" s="59" t="s">
        <v>53</v>
      </c>
      <c r="C557" s="56">
        <f t="shared" si="126"/>
        <v>30.014999999999993</v>
      </c>
      <c r="D557" s="4">
        <v>4</v>
      </c>
      <c r="E557" s="4">
        <f t="shared" ref="E557:E574" si="127">C557*D557</f>
        <v>120.05999999999997</v>
      </c>
      <c r="F557" s="4">
        <v>0.25</v>
      </c>
      <c r="G557" s="5">
        <v>4.8099999999999996</v>
      </c>
      <c r="H557" s="40">
        <f t="shared" ref="H557:H574" si="128">E557/G557</f>
        <v>24.960498960498956</v>
      </c>
      <c r="I557" s="40">
        <f>I556</f>
        <v>312.78409090909088</v>
      </c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17"/>
    </row>
    <row r="558" spans="2:23">
      <c r="B558" s="59" t="s">
        <v>54</v>
      </c>
      <c r="C558" s="56">
        <f t="shared" si="126"/>
        <v>74.384999999999991</v>
      </c>
      <c r="D558" s="4">
        <v>4</v>
      </c>
      <c r="E558" s="4">
        <f t="shared" si="127"/>
        <v>297.53999999999996</v>
      </c>
      <c r="F558" s="4">
        <v>0.25</v>
      </c>
      <c r="G558" s="5">
        <v>2.1</v>
      </c>
      <c r="H558" s="40">
        <f t="shared" si="128"/>
        <v>141.68571428571425</v>
      </c>
      <c r="I558" s="40">
        <f t="shared" ref="I558:I574" si="129">I557</f>
        <v>312.78409090909088</v>
      </c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17"/>
    </row>
    <row r="559" spans="2:23">
      <c r="B559" s="59" t="s">
        <v>55</v>
      </c>
      <c r="C559" s="56">
        <f t="shared" si="126"/>
        <v>48.276000000000003</v>
      </c>
      <c r="D559" s="4">
        <v>4</v>
      </c>
      <c r="E559" s="4">
        <f t="shared" si="127"/>
        <v>193.10400000000001</v>
      </c>
      <c r="F559" s="4">
        <v>0.25</v>
      </c>
      <c r="G559" s="5">
        <v>2.1</v>
      </c>
      <c r="H559" s="40">
        <f t="shared" si="128"/>
        <v>91.954285714285717</v>
      </c>
      <c r="I559" s="40">
        <f t="shared" si="129"/>
        <v>312.78409090909088</v>
      </c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17"/>
    </row>
    <row r="560" spans="2:23">
      <c r="B560" s="59" t="s">
        <v>56</v>
      </c>
      <c r="C560" s="56">
        <f t="shared" si="126"/>
        <v>30.014999999999993</v>
      </c>
      <c r="D560" s="4">
        <v>4</v>
      </c>
      <c r="E560" s="4">
        <f t="shared" si="127"/>
        <v>120.05999999999997</v>
      </c>
      <c r="F560" s="4">
        <v>0.25</v>
      </c>
      <c r="G560" s="5">
        <v>2.0099999999999998</v>
      </c>
      <c r="H560" s="40">
        <f t="shared" si="128"/>
        <v>59.731343283582085</v>
      </c>
      <c r="I560" s="40">
        <f t="shared" si="129"/>
        <v>312.78409090909088</v>
      </c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17"/>
    </row>
    <row r="561" spans="2:23">
      <c r="B561" s="59" t="s">
        <v>57</v>
      </c>
      <c r="C561" s="56">
        <f t="shared" si="126"/>
        <v>62.848800000000004</v>
      </c>
      <c r="D561" s="4">
        <v>4</v>
      </c>
      <c r="E561" s="4">
        <f t="shared" si="127"/>
        <v>251.39520000000002</v>
      </c>
      <c r="F561" s="4">
        <v>0.25</v>
      </c>
      <c r="G561" s="5">
        <v>2.1</v>
      </c>
      <c r="H561" s="40">
        <f t="shared" si="128"/>
        <v>119.712</v>
      </c>
      <c r="I561" s="40">
        <f t="shared" si="129"/>
        <v>312.78409090909088</v>
      </c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17"/>
    </row>
    <row r="562" spans="2:23">
      <c r="B562" s="59" t="s">
        <v>58</v>
      </c>
      <c r="C562" s="56">
        <f t="shared" si="126"/>
        <v>48.340799999999994</v>
      </c>
      <c r="D562" s="4">
        <v>4</v>
      </c>
      <c r="E562" s="4">
        <f t="shared" si="127"/>
        <v>193.36319999999998</v>
      </c>
      <c r="F562" s="4">
        <v>0.25</v>
      </c>
      <c r="G562" s="5">
        <v>2.0499999999999998</v>
      </c>
      <c r="H562" s="40">
        <f t="shared" si="128"/>
        <v>94.32351219512195</v>
      </c>
      <c r="I562" s="40">
        <f t="shared" si="129"/>
        <v>312.78409090909088</v>
      </c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17"/>
    </row>
    <row r="563" spans="2:23">
      <c r="B563" s="59" t="s">
        <v>59</v>
      </c>
      <c r="C563" s="56">
        <f t="shared" si="126"/>
        <v>30.025645714285695</v>
      </c>
      <c r="D563" s="4">
        <v>4</v>
      </c>
      <c r="E563" s="4">
        <f t="shared" si="127"/>
        <v>120.10258285714278</v>
      </c>
      <c r="F563" s="4">
        <v>0.25</v>
      </c>
      <c r="G563" s="5">
        <v>2.75</v>
      </c>
      <c r="H563" s="40">
        <f t="shared" si="128"/>
        <v>43.673666493506467</v>
      </c>
      <c r="I563" s="40">
        <f t="shared" si="129"/>
        <v>312.78409090909088</v>
      </c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17"/>
    </row>
    <row r="564" spans="2:23">
      <c r="B564" s="59" t="s">
        <v>60</v>
      </c>
      <c r="C564" s="56">
        <f t="shared" si="126"/>
        <v>58.241057142857109</v>
      </c>
      <c r="D564" s="4">
        <v>4</v>
      </c>
      <c r="E564" s="4">
        <f t="shared" si="127"/>
        <v>232.96422857142844</v>
      </c>
      <c r="F564" s="4">
        <v>0.25</v>
      </c>
      <c r="G564" s="5">
        <v>3.16</v>
      </c>
      <c r="H564" s="40">
        <f t="shared" si="128"/>
        <v>73.722857142857094</v>
      </c>
      <c r="I564" s="40">
        <f t="shared" si="129"/>
        <v>312.78409090909088</v>
      </c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17"/>
    </row>
    <row r="565" spans="2:23">
      <c r="B565" s="59" t="s">
        <v>61</v>
      </c>
      <c r="C565" s="56">
        <f t="shared" si="126"/>
        <v>48.350057142857082</v>
      </c>
      <c r="D565" s="4">
        <v>4</v>
      </c>
      <c r="E565" s="4">
        <f t="shared" si="127"/>
        <v>193.40022857142833</v>
      </c>
      <c r="F565" s="4">
        <v>0.25</v>
      </c>
      <c r="G565" s="5">
        <v>1.63</v>
      </c>
      <c r="H565" s="40">
        <f t="shared" si="128"/>
        <v>118.65044697633641</v>
      </c>
      <c r="I565" s="40">
        <f t="shared" si="129"/>
        <v>312.78409090909088</v>
      </c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17"/>
    </row>
    <row r="566" spans="2:23">
      <c r="B566" s="59" t="s">
        <v>62</v>
      </c>
      <c r="C566" s="56">
        <f t="shared" si="126"/>
        <v>30.032742857142903</v>
      </c>
      <c r="D566" s="4">
        <v>4</v>
      </c>
      <c r="E566" s="4">
        <f t="shared" si="127"/>
        <v>120.13097142857161</v>
      </c>
      <c r="F566" s="4">
        <v>0.25</v>
      </c>
      <c r="G566" s="5">
        <v>2.1</v>
      </c>
      <c r="H566" s="40">
        <f t="shared" si="128"/>
        <v>57.205224489796002</v>
      </c>
      <c r="I566" s="40">
        <f t="shared" si="129"/>
        <v>312.78409090909088</v>
      </c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17"/>
    </row>
    <row r="567" spans="2:23">
      <c r="B567" s="59" t="s">
        <v>63</v>
      </c>
      <c r="C567" s="56">
        <f t="shared" si="126"/>
        <v>74.473714285714351</v>
      </c>
      <c r="D567" s="4">
        <v>4</v>
      </c>
      <c r="E567" s="4">
        <f t="shared" si="127"/>
        <v>297.8948571428574</v>
      </c>
      <c r="F567" s="4">
        <v>0.25</v>
      </c>
      <c r="G567" s="5">
        <v>3.16</v>
      </c>
      <c r="H567" s="40">
        <f t="shared" si="128"/>
        <v>94.270524412296638</v>
      </c>
      <c r="I567" s="40">
        <f t="shared" si="129"/>
        <v>312.78409090909088</v>
      </c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17"/>
    </row>
    <row r="568" spans="2:23">
      <c r="B568" s="59" t="s">
        <v>64</v>
      </c>
      <c r="C568" s="56" t="e">
        <f t="shared" si="126"/>
        <v>#REF!</v>
      </c>
      <c r="D568" s="4">
        <v>4</v>
      </c>
      <c r="E568" s="4" t="e">
        <f t="shared" si="127"/>
        <v>#REF!</v>
      </c>
      <c r="F568" s="4">
        <v>0.25</v>
      </c>
      <c r="G568" s="5">
        <v>2.0099999999999998</v>
      </c>
      <c r="H568" s="40" t="e">
        <f t="shared" si="128"/>
        <v>#REF!</v>
      </c>
      <c r="I568" s="40">
        <f t="shared" si="129"/>
        <v>312.78409090909088</v>
      </c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17"/>
    </row>
    <row r="569" spans="2:23">
      <c r="B569" s="59" t="s">
        <v>65</v>
      </c>
      <c r="C569" s="56" t="e">
        <f t="shared" si="126"/>
        <v>#REF!</v>
      </c>
      <c r="D569" s="4">
        <v>4</v>
      </c>
      <c r="E569" s="4" t="e">
        <f t="shared" si="127"/>
        <v>#REF!</v>
      </c>
      <c r="F569" s="4">
        <v>0.25</v>
      </c>
      <c r="G569" s="5">
        <v>2.1</v>
      </c>
      <c r="H569" s="40" t="e">
        <f t="shared" si="128"/>
        <v>#REF!</v>
      </c>
      <c r="I569" s="40">
        <f t="shared" si="129"/>
        <v>312.78409090909088</v>
      </c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17"/>
    </row>
    <row r="570" spans="2:23">
      <c r="B570" s="59" t="s">
        <v>66</v>
      </c>
      <c r="C570" s="56" t="e">
        <f t="shared" si="126"/>
        <v>#REF!</v>
      </c>
      <c r="D570" s="4">
        <v>4</v>
      </c>
      <c r="E570" s="4" t="e">
        <f t="shared" si="127"/>
        <v>#REF!</v>
      </c>
      <c r="F570" s="4">
        <v>0.25</v>
      </c>
      <c r="G570" s="5">
        <v>2.0499999999999998</v>
      </c>
      <c r="H570" s="40" t="e">
        <f t="shared" si="128"/>
        <v>#REF!</v>
      </c>
      <c r="I570" s="40">
        <f t="shared" si="129"/>
        <v>312.78409090909088</v>
      </c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17"/>
    </row>
    <row r="571" spans="2:23">
      <c r="B571" s="59" t="s">
        <v>67</v>
      </c>
      <c r="C571" s="56" t="e">
        <f t="shared" si="126"/>
        <v>#REF!</v>
      </c>
      <c r="D571" s="4">
        <v>4</v>
      </c>
      <c r="E571" s="4" t="e">
        <f t="shared" si="127"/>
        <v>#REF!</v>
      </c>
      <c r="F571" s="4">
        <v>0.25</v>
      </c>
      <c r="G571" s="5">
        <v>2.15</v>
      </c>
      <c r="H571" s="40" t="e">
        <f t="shared" si="128"/>
        <v>#REF!</v>
      </c>
      <c r="I571" s="40">
        <f t="shared" si="129"/>
        <v>312.78409090909088</v>
      </c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17"/>
    </row>
    <row r="572" spans="2:23">
      <c r="B572" s="59" t="s">
        <v>68</v>
      </c>
      <c r="C572" s="56" t="e">
        <f t="shared" si="126"/>
        <v>#REF!</v>
      </c>
      <c r="D572" s="4">
        <v>4</v>
      </c>
      <c r="E572" s="4" t="e">
        <f t="shared" si="127"/>
        <v>#REF!</v>
      </c>
      <c r="F572" s="4">
        <v>0.25</v>
      </c>
      <c r="G572" s="5">
        <v>2.41</v>
      </c>
      <c r="H572" s="40" t="e">
        <f t="shared" si="128"/>
        <v>#REF!</v>
      </c>
      <c r="I572" s="40">
        <f t="shared" si="129"/>
        <v>312.78409090909088</v>
      </c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17"/>
    </row>
    <row r="573" spans="2:23">
      <c r="B573" s="59" t="s">
        <v>69</v>
      </c>
      <c r="C573" s="56" t="e">
        <f t="shared" si="126"/>
        <v>#REF!</v>
      </c>
      <c r="D573" s="4">
        <v>4</v>
      </c>
      <c r="E573" s="4" t="e">
        <f t="shared" si="127"/>
        <v>#REF!</v>
      </c>
      <c r="F573" s="4">
        <v>0.25</v>
      </c>
      <c r="G573" s="5">
        <v>3.76</v>
      </c>
      <c r="H573" s="40" t="e">
        <f t="shared" si="128"/>
        <v>#REF!</v>
      </c>
      <c r="I573" s="40">
        <f t="shared" si="129"/>
        <v>312.78409090909088</v>
      </c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17"/>
    </row>
    <row r="574" spans="2:23" ht="15.75" thickBot="1">
      <c r="B574" s="60" t="s">
        <v>70</v>
      </c>
      <c r="C574" s="56">
        <f t="shared" si="126"/>
        <v>0</v>
      </c>
      <c r="D574" s="4">
        <v>4</v>
      </c>
      <c r="E574" s="4">
        <f t="shared" si="127"/>
        <v>0</v>
      </c>
      <c r="F574" s="4">
        <v>0.25</v>
      </c>
      <c r="G574" s="5">
        <v>2.12</v>
      </c>
      <c r="H574" s="40">
        <f t="shared" si="128"/>
        <v>0</v>
      </c>
      <c r="I574" s="40">
        <f t="shared" si="129"/>
        <v>312.78409090909088</v>
      </c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17"/>
    </row>
    <row r="575" spans="2:23">
      <c r="H575" s="61"/>
    </row>
    <row r="576" spans="2:23" ht="17.25">
      <c r="C576" t="s">
        <v>231</v>
      </c>
      <c r="F576" s="18">
        <v>3.67</v>
      </c>
      <c r="G576" t="s">
        <v>232</v>
      </c>
      <c r="H576" t="s">
        <v>233</v>
      </c>
    </row>
    <row r="578" spans="2:14">
      <c r="C578" t="s">
        <v>234</v>
      </c>
      <c r="D578" s="28" t="s">
        <v>235</v>
      </c>
      <c r="F578" s="18">
        <v>312.77999999999997</v>
      </c>
      <c r="G578" t="s">
        <v>236</v>
      </c>
    </row>
    <row r="579" spans="2:14">
      <c r="C579" s="62" t="s">
        <v>237</v>
      </c>
      <c r="D579" s="9">
        <v>0.75</v>
      </c>
      <c r="E579" s="62" t="s">
        <v>238</v>
      </c>
      <c r="F579" s="9">
        <v>2.2000000000000002</v>
      </c>
    </row>
    <row r="580" spans="2:14">
      <c r="C580" t="s">
        <v>234</v>
      </c>
      <c r="D580">
        <f>D579*F576*F556*1000/F579</f>
        <v>312.78409090909088</v>
      </c>
      <c r="E580" t="s">
        <v>74</v>
      </c>
    </row>
    <row r="581" spans="2:14">
      <c r="C581" t="s">
        <v>240</v>
      </c>
    </row>
    <row r="583" spans="2:14">
      <c r="C583" t="s">
        <v>242</v>
      </c>
    </row>
    <row r="584" spans="2:14">
      <c r="H584" t="s">
        <v>248</v>
      </c>
      <c r="K584" s="66" t="s">
        <v>252</v>
      </c>
    </row>
    <row r="585" spans="2:14">
      <c r="B585" t="s">
        <v>25</v>
      </c>
      <c r="H585" t="s">
        <v>249</v>
      </c>
      <c r="I585">
        <v>35</v>
      </c>
      <c r="K585" s="10">
        <v>40</v>
      </c>
    </row>
    <row r="586" spans="2:14">
      <c r="B586" s="4" t="s">
        <v>2</v>
      </c>
      <c r="C586" s="4" t="s">
        <v>3</v>
      </c>
      <c r="D586" s="4" t="s">
        <v>4</v>
      </c>
      <c r="E586" s="65" t="s">
        <v>243</v>
      </c>
      <c r="F586" s="65" t="s">
        <v>244</v>
      </c>
      <c r="G586" s="8" t="s">
        <v>245</v>
      </c>
      <c r="H586" s="8" t="s">
        <v>250</v>
      </c>
      <c r="I586" s="8" t="s">
        <v>246</v>
      </c>
      <c r="J586" s="8" t="s">
        <v>247</v>
      </c>
      <c r="K586" s="8" t="s">
        <v>207</v>
      </c>
    </row>
    <row r="587" spans="2:14">
      <c r="B587" s="4" t="s">
        <v>9</v>
      </c>
      <c r="C587" s="4">
        <v>0.25</v>
      </c>
      <c r="D587" s="5">
        <f>D54</f>
        <v>2.9</v>
      </c>
      <c r="E587" s="40">
        <f>H537</f>
        <v>52.199999999999996</v>
      </c>
      <c r="F587" s="40">
        <v>150</v>
      </c>
      <c r="G587" s="5">
        <f>E587/F587</f>
        <v>0.34799999999999998</v>
      </c>
      <c r="H587" s="40">
        <v>85</v>
      </c>
      <c r="I587" s="40">
        <f>(H587-C587*100)/2</f>
        <v>30</v>
      </c>
      <c r="J587" s="5">
        <f>F587*(I587/100)^2*1.7/2</f>
        <v>11.475</v>
      </c>
      <c r="K587" s="5">
        <f>(J587*100)/(0.9*N587*M587)</f>
        <v>0.9107142857142857</v>
      </c>
      <c r="M587" s="10">
        <v>40</v>
      </c>
      <c r="N587">
        <v>35</v>
      </c>
    </row>
    <row r="588" spans="2:14">
      <c r="B588" s="4" t="s">
        <v>10</v>
      </c>
      <c r="C588" s="4">
        <v>0.25</v>
      </c>
      <c r="D588" s="5">
        <f>D55</f>
        <v>2.9</v>
      </c>
      <c r="E588" s="40">
        <f t="shared" ref="E588:E599" si="130">H538</f>
        <v>60.739534883720921</v>
      </c>
      <c r="F588" s="40">
        <f>F587</f>
        <v>150</v>
      </c>
      <c r="G588" s="5">
        <f t="shared" ref="G588:G599" si="131">E588/F588</f>
        <v>0.40493023255813948</v>
      </c>
      <c r="H588" s="40">
        <v>65</v>
      </c>
      <c r="I588" s="40">
        <f t="shared" ref="I588:I599" si="132">(H588-C588*100)/2</f>
        <v>20</v>
      </c>
      <c r="J588" s="5">
        <f t="shared" ref="J588:J599" si="133">F588*(I588/100)^2*1.7/2</f>
        <v>5.1000000000000005</v>
      </c>
      <c r="K588" s="5">
        <f t="shared" ref="K588:K599" si="134">(J588*100)/(0.9*N588*M588)</f>
        <v>0.40476190476190482</v>
      </c>
      <c r="M588" s="10">
        <v>40</v>
      </c>
      <c r="N588">
        <v>35</v>
      </c>
    </row>
    <row r="589" spans="2:14">
      <c r="B589" s="4" t="s">
        <v>11</v>
      </c>
      <c r="C589" s="4">
        <v>0.25</v>
      </c>
      <c r="D589" s="5">
        <v>3.21</v>
      </c>
      <c r="E589" s="40">
        <f t="shared" si="130"/>
        <v>117.40809968847353</v>
      </c>
      <c r="F589" s="40">
        <f t="shared" ref="F589:F599" si="135">F588</f>
        <v>150</v>
      </c>
      <c r="G589" s="5">
        <f t="shared" si="131"/>
        <v>0.78272066458982348</v>
      </c>
      <c r="H589" s="40">
        <v>85</v>
      </c>
      <c r="I589" s="40">
        <f t="shared" si="132"/>
        <v>30</v>
      </c>
      <c r="J589" s="5">
        <f t="shared" si="133"/>
        <v>11.475</v>
      </c>
      <c r="K589" s="5">
        <f t="shared" si="134"/>
        <v>0.9107142857142857</v>
      </c>
      <c r="M589" s="10">
        <v>40</v>
      </c>
      <c r="N589">
        <v>35</v>
      </c>
    </row>
    <row r="590" spans="2:14">
      <c r="B590" s="4" t="s">
        <v>12</v>
      </c>
      <c r="C590" s="4">
        <v>0.25</v>
      </c>
      <c r="D590" s="5">
        <f>D57</f>
        <v>2.9</v>
      </c>
      <c r="E590" s="40">
        <f t="shared" si="130"/>
        <v>75.66</v>
      </c>
      <c r="F590" s="40">
        <f t="shared" si="135"/>
        <v>150</v>
      </c>
      <c r="G590" s="5">
        <f t="shared" si="131"/>
        <v>0.50439999999999996</v>
      </c>
      <c r="H590" s="40">
        <v>65</v>
      </c>
      <c r="I590" s="40">
        <f t="shared" si="132"/>
        <v>20</v>
      </c>
      <c r="J590" s="5">
        <f t="shared" si="133"/>
        <v>5.1000000000000005</v>
      </c>
      <c r="K590" s="5">
        <f t="shared" si="134"/>
        <v>0.40476190476190482</v>
      </c>
      <c r="M590" s="10">
        <v>40</v>
      </c>
      <c r="N590">
        <v>35</v>
      </c>
    </row>
    <row r="591" spans="2:14">
      <c r="B591" s="4" t="s">
        <v>13</v>
      </c>
      <c r="C591" s="4">
        <v>0.25</v>
      </c>
      <c r="D591" s="5">
        <f>D58</f>
        <v>2.9</v>
      </c>
      <c r="E591" s="40">
        <f t="shared" si="130"/>
        <v>58.746976744186043</v>
      </c>
      <c r="F591" s="40">
        <f t="shared" si="135"/>
        <v>150</v>
      </c>
      <c r="G591" s="5">
        <f t="shared" si="131"/>
        <v>0.39164651162790692</v>
      </c>
      <c r="H591" s="40">
        <v>85</v>
      </c>
      <c r="I591" s="40">
        <f t="shared" si="132"/>
        <v>30</v>
      </c>
      <c r="J591" s="5">
        <f t="shared" si="133"/>
        <v>11.475</v>
      </c>
      <c r="K591" s="5">
        <f t="shared" si="134"/>
        <v>0.9107142857142857</v>
      </c>
      <c r="M591" s="10">
        <v>40</v>
      </c>
      <c r="N591">
        <v>35</v>
      </c>
    </row>
    <row r="592" spans="2:14">
      <c r="B592" s="4" t="s">
        <v>14</v>
      </c>
      <c r="C592" s="4">
        <v>0.25</v>
      </c>
      <c r="D592" s="5">
        <f>D59</f>
        <v>2.9</v>
      </c>
      <c r="E592" s="40">
        <f t="shared" si="130"/>
        <v>61.583999999999996</v>
      </c>
      <c r="F592" s="40">
        <f t="shared" si="135"/>
        <v>150</v>
      </c>
      <c r="G592" s="5">
        <f t="shared" si="131"/>
        <v>0.41055999999999998</v>
      </c>
      <c r="H592" s="40">
        <v>145</v>
      </c>
      <c r="I592" s="40">
        <f t="shared" si="132"/>
        <v>60</v>
      </c>
      <c r="J592" s="5">
        <f t="shared" si="133"/>
        <v>45.9</v>
      </c>
      <c r="K592" s="5">
        <f t="shared" si="134"/>
        <v>3.6428571428571428</v>
      </c>
      <c r="M592" s="10">
        <v>40</v>
      </c>
      <c r="N592">
        <v>35</v>
      </c>
    </row>
    <row r="593" spans="2:20">
      <c r="B593" s="4" t="s">
        <v>18</v>
      </c>
      <c r="C593" s="4">
        <v>0.25</v>
      </c>
      <c r="D593" s="5">
        <f>D60</f>
        <v>2.9</v>
      </c>
      <c r="E593" s="40">
        <f t="shared" si="130"/>
        <v>61.583999999999996</v>
      </c>
      <c r="F593" s="40">
        <f t="shared" si="135"/>
        <v>150</v>
      </c>
      <c r="G593" s="5">
        <f t="shared" si="131"/>
        <v>0.41055999999999998</v>
      </c>
      <c r="H593" s="40">
        <v>145</v>
      </c>
      <c r="I593" s="40">
        <f t="shared" si="132"/>
        <v>60</v>
      </c>
      <c r="J593" s="5">
        <f t="shared" si="133"/>
        <v>45.9</v>
      </c>
      <c r="K593" s="5">
        <f t="shared" si="134"/>
        <v>3.6428571428571428</v>
      </c>
      <c r="M593" s="10">
        <v>40</v>
      </c>
      <c r="N593">
        <v>35</v>
      </c>
    </row>
    <row r="594" spans="2:20">
      <c r="B594" s="4" t="s">
        <v>19</v>
      </c>
      <c r="C594" s="4">
        <v>0.25</v>
      </c>
      <c r="D594" s="5">
        <f>D61</f>
        <v>2.9</v>
      </c>
      <c r="E594" s="40">
        <f t="shared" si="130"/>
        <v>62.2542857142857</v>
      </c>
      <c r="F594" s="40">
        <f t="shared" si="135"/>
        <v>150</v>
      </c>
      <c r="G594" s="5">
        <f t="shared" si="131"/>
        <v>0.41502857142857136</v>
      </c>
      <c r="H594" s="40">
        <v>65</v>
      </c>
      <c r="I594" s="40">
        <f t="shared" si="132"/>
        <v>20</v>
      </c>
      <c r="J594" s="5">
        <f t="shared" si="133"/>
        <v>5.1000000000000005</v>
      </c>
      <c r="K594" s="5">
        <f t="shared" si="134"/>
        <v>0.40476190476190482</v>
      </c>
      <c r="M594" s="10">
        <v>40</v>
      </c>
      <c r="N594">
        <v>35</v>
      </c>
    </row>
    <row r="595" spans="2:20">
      <c r="B595" s="4" t="s">
        <v>15</v>
      </c>
      <c r="C595" s="4">
        <v>0.25</v>
      </c>
      <c r="D595" s="5">
        <v>3.21</v>
      </c>
      <c r="E595" s="40">
        <f t="shared" si="130"/>
        <v>117.40809968847353</v>
      </c>
      <c r="F595" s="40">
        <f t="shared" si="135"/>
        <v>150</v>
      </c>
      <c r="G595" s="5">
        <f t="shared" si="131"/>
        <v>0.78272066458982348</v>
      </c>
      <c r="H595" s="40">
        <v>85</v>
      </c>
      <c r="I595" s="40">
        <f t="shared" si="132"/>
        <v>30</v>
      </c>
      <c r="J595" s="5">
        <f t="shared" si="133"/>
        <v>11.475</v>
      </c>
      <c r="K595" s="5">
        <f t="shared" si="134"/>
        <v>0.9107142857142857</v>
      </c>
      <c r="M595" s="10">
        <v>40</v>
      </c>
      <c r="N595">
        <v>35</v>
      </c>
    </row>
    <row r="596" spans="2:20">
      <c r="B596" s="4" t="s">
        <v>20</v>
      </c>
      <c r="C596" s="4">
        <v>0.25</v>
      </c>
      <c r="D596" s="5">
        <f>D63</f>
        <v>2.9</v>
      </c>
      <c r="E596" s="40">
        <f t="shared" si="130"/>
        <v>256.12</v>
      </c>
      <c r="F596" s="40">
        <f t="shared" si="135"/>
        <v>150</v>
      </c>
      <c r="G596" s="5">
        <f t="shared" si="131"/>
        <v>1.7074666666666667</v>
      </c>
      <c r="H596" s="40">
        <v>125</v>
      </c>
      <c r="I596" s="40">
        <f t="shared" si="132"/>
        <v>50</v>
      </c>
      <c r="J596" s="5">
        <f t="shared" si="133"/>
        <v>31.875</v>
      </c>
      <c r="K596" s="5">
        <f t="shared" si="134"/>
        <v>2.5297619047619047</v>
      </c>
      <c r="M596" s="10">
        <v>40</v>
      </c>
      <c r="N596">
        <v>35</v>
      </c>
    </row>
    <row r="597" spans="2:20">
      <c r="B597" s="4" t="s">
        <v>21</v>
      </c>
      <c r="C597" s="4">
        <v>0.25</v>
      </c>
      <c r="D597" s="5">
        <f>D64</f>
        <v>0</v>
      </c>
      <c r="E597" s="40">
        <f t="shared" si="130"/>
        <v>52.199999999999996</v>
      </c>
      <c r="F597" s="40">
        <f t="shared" si="135"/>
        <v>150</v>
      </c>
      <c r="G597" s="5">
        <f t="shared" si="131"/>
        <v>0.34799999999999998</v>
      </c>
      <c r="H597" s="40">
        <v>85</v>
      </c>
      <c r="I597" s="40">
        <f t="shared" si="132"/>
        <v>30</v>
      </c>
      <c r="J597" s="5">
        <f t="shared" si="133"/>
        <v>11.475</v>
      </c>
      <c r="K597" s="5">
        <f t="shared" si="134"/>
        <v>0.9107142857142857</v>
      </c>
      <c r="M597" s="10">
        <v>40</v>
      </c>
      <c r="N597">
        <v>35</v>
      </c>
    </row>
    <row r="598" spans="2:20">
      <c r="B598" s="4" t="s">
        <v>16</v>
      </c>
      <c r="C598" s="4">
        <v>0.25</v>
      </c>
      <c r="D598" s="5">
        <f>D65</f>
        <v>0</v>
      </c>
      <c r="E598" s="40">
        <f t="shared" si="130"/>
        <v>52.199999999999996</v>
      </c>
      <c r="F598" s="40">
        <f t="shared" si="135"/>
        <v>150</v>
      </c>
      <c r="G598" s="5">
        <f t="shared" si="131"/>
        <v>0.34799999999999998</v>
      </c>
      <c r="H598" s="40">
        <v>65</v>
      </c>
      <c r="I598" s="40">
        <f t="shared" si="132"/>
        <v>20</v>
      </c>
      <c r="J598" s="5">
        <f t="shared" si="133"/>
        <v>5.1000000000000005</v>
      </c>
      <c r="K598" s="5">
        <f t="shared" si="134"/>
        <v>0.40476190476190482</v>
      </c>
      <c r="M598" s="10">
        <v>40</v>
      </c>
      <c r="N598">
        <v>35</v>
      </c>
    </row>
    <row r="599" spans="2:20" ht="15" customHeight="1">
      <c r="B599" s="4" t="s">
        <v>17</v>
      </c>
      <c r="C599" s="4">
        <v>0.25</v>
      </c>
      <c r="D599" s="5">
        <f>D66</f>
        <v>0</v>
      </c>
      <c r="E599" s="40" t="e">
        <f t="shared" si="130"/>
        <v>#DIV/0!</v>
      </c>
      <c r="F599" s="40">
        <f t="shared" si="135"/>
        <v>150</v>
      </c>
      <c r="G599" s="5" t="e">
        <f t="shared" si="131"/>
        <v>#DIV/0!</v>
      </c>
      <c r="H599" s="40">
        <v>125</v>
      </c>
      <c r="I599" s="40">
        <f t="shared" si="132"/>
        <v>50</v>
      </c>
      <c r="J599" s="5">
        <f t="shared" si="133"/>
        <v>31.875</v>
      </c>
      <c r="K599" s="5">
        <f t="shared" si="134"/>
        <v>2.5297619047619047</v>
      </c>
      <c r="M599" s="10">
        <v>40</v>
      </c>
      <c r="N599">
        <v>35</v>
      </c>
    </row>
    <row r="601" spans="2:20">
      <c r="B601" t="s">
        <v>26</v>
      </c>
    </row>
    <row r="602" spans="2:20">
      <c r="B602" s="4" t="s">
        <v>2</v>
      </c>
      <c r="C602" s="4" t="s">
        <v>3</v>
      </c>
      <c r="D602" s="4" t="s">
        <v>4</v>
      </c>
      <c r="E602" s="65" t="s">
        <v>243</v>
      </c>
      <c r="F602" s="65" t="s">
        <v>244</v>
      </c>
      <c r="G602" s="8" t="s">
        <v>245</v>
      </c>
      <c r="H602" s="8" t="s">
        <v>250</v>
      </c>
      <c r="I602" s="8" t="s">
        <v>246</v>
      </c>
      <c r="J602" s="8" t="s">
        <v>251</v>
      </c>
      <c r="K602" s="8" t="s">
        <v>207</v>
      </c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2:20">
      <c r="B603" s="4" t="s">
        <v>52</v>
      </c>
      <c r="C603" s="4">
        <v>0.25</v>
      </c>
      <c r="D603" s="5">
        <v>4.8099999999999996</v>
      </c>
      <c r="E603" s="40">
        <f>H556</f>
        <v>40.213721413721423</v>
      </c>
      <c r="F603" s="40">
        <v>150</v>
      </c>
      <c r="G603" s="5">
        <f>E603/F603</f>
        <v>0.26809147609147616</v>
      </c>
      <c r="H603" s="40">
        <v>65</v>
      </c>
      <c r="I603" s="40">
        <f>(H603-C603*100)/2</f>
        <v>20</v>
      </c>
      <c r="J603" s="5">
        <f>F603*(I603/100)^2*1.7/2</f>
        <v>5.1000000000000005</v>
      </c>
      <c r="K603" s="5">
        <f>(J603*100)/(0.9*N603*M603)</f>
        <v>0.40476190476190482</v>
      </c>
      <c r="L603" s="41"/>
      <c r="M603" s="10">
        <v>40</v>
      </c>
      <c r="N603">
        <v>35</v>
      </c>
      <c r="O603" s="41"/>
      <c r="P603" s="41"/>
      <c r="Q603" s="41"/>
      <c r="R603" s="41"/>
      <c r="S603" s="41"/>
      <c r="T603" s="17"/>
    </row>
    <row r="604" spans="2:20">
      <c r="B604" s="4" t="s">
        <v>53</v>
      </c>
      <c r="C604" s="4">
        <v>0.25</v>
      </c>
      <c r="D604" s="5">
        <v>4.8099999999999996</v>
      </c>
      <c r="E604" s="40">
        <f t="shared" ref="E604:E621" si="136">H557</f>
        <v>24.960498960498956</v>
      </c>
      <c r="F604" s="40">
        <f>F603</f>
        <v>150</v>
      </c>
      <c r="G604" s="5">
        <f t="shared" ref="G604:G621" si="137">E604/F604</f>
        <v>0.16640332640332636</v>
      </c>
      <c r="H604" s="40">
        <v>65</v>
      </c>
      <c r="I604" s="40">
        <f t="shared" ref="I604:I621" si="138">(H604-C604*100)/2</f>
        <v>20</v>
      </c>
      <c r="J604" s="5">
        <f t="shared" ref="J604:J621" si="139">F604*(I604/100)^2*1.7/2</f>
        <v>5.1000000000000005</v>
      </c>
      <c r="K604" s="5">
        <f t="shared" ref="K604:K621" si="140">(J604*100)/(0.9*N604*M604)</f>
        <v>0.40476190476190482</v>
      </c>
      <c r="L604" s="41"/>
      <c r="M604" s="10">
        <v>40</v>
      </c>
      <c r="N604">
        <v>35</v>
      </c>
      <c r="O604" s="41"/>
      <c r="P604" s="41"/>
      <c r="Q604" s="41"/>
      <c r="R604" s="41"/>
      <c r="S604" s="41"/>
      <c r="T604" s="17"/>
    </row>
    <row r="605" spans="2:20">
      <c r="B605" s="4" t="s">
        <v>54</v>
      </c>
      <c r="C605" s="4">
        <v>0.25</v>
      </c>
      <c r="D605" s="5">
        <v>2.1</v>
      </c>
      <c r="E605" s="40">
        <f t="shared" si="136"/>
        <v>141.68571428571425</v>
      </c>
      <c r="F605" s="40">
        <f t="shared" ref="F605:F621" si="141">F604</f>
        <v>150</v>
      </c>
      <c r="G605" s="5">
        <f t="shared" si="137"/>
        <v>0.9445714285714284</v>
      </c>
      <c r="H605" s="40">
        <v>65</v>
      </c>
      <c r="I605" s="40">
        <f t="shared" si="138"/>
        <v>20</v>
      </c>
      <c r="J605" s="5">
        <f t="shared" si="139"/>
        <v>5.1000000000000005</v>
      </c>
      <c r="K605" s="5">
        <f t="shared" si="140"/>
        <v>0.40476190476190482</v>
      </c>
      <c r="L605" s="41"/>
      <c r="M605" s="10">
        <v>40</v>
      </c>
      <c r="N605">
        <v>35</v>
      </c>
      <c r="O605" s="41"/>
      <c r="P605" s="41"/>
      <c r="Q605" s="41"/>
      <c r="R605" s="41"/>
      <c r="S605" s="41"/>
      <c r="T605" s="17"/>
    </row>
    <row r="606" spans="2:20">
      <c r="B606" s="4" t="s">
        <v>55</v>
      </c>
      <c r="C606" s="4">
        <v>0.25</v>
      </c>
      <c r="D606" s="5">
        <v>2.1</v>
      </c>
      <c r="E606" s="40">
        <f t="shared" si="136"/>
        <v>91.954285714285717</v>
      </c>
      <c r="F606" s="40">
        <f t="shared" si="141"/>
        <v>150</v>
      </c>
      <c r="G606" s="5">
        <f t="shared" si="137"/>
        <v>0.61302857142857148</v>
      </c>
      <c r="H606" s="40">
        <v>65</v>
      </c>
      <c r="I606" s="40">
        <f t="shared" si="138"/>
        <v>20</v>
      </c>
      <c r="J606" s="5">
        <f t="shared" si="139"/>
        <v>5.1000000000000005</v>
      </c>
      <c r="K606" s="5">
        <f t="shared" si="140"/>
        <v>0.40476190476190482</v>
      </c>
      <c r="L606" s="41"/>
      <c r="M606" s="10">
        <v>40</v>
      </c>
      <c r="N606">
        <v>35</v>
      </c>
      <c r="O606" s="41"/>
      <c r="P606" s="41"/>
      <c r="Q606" s="41"/>
      <c r="R606" s="41"/>
      <c r="S606" s="41"/>
      <c r="T606" s="17"/>
    </row>
    <row r="607" spans="2:20">
      <c r="B607" s="4" t="s">
        <v>56</v>
      </c>
      <c r="C607" s="4">
        <v>0.25</v>
      </c>
      <c r="D607" s="5">
        <v>2.0099999999999998</v>
      </c>
      <c r="E607" s="40">
        <f t="shared" si="136"/>
        <v>59.731343283582085</v>
      </c>
      <c r="F607" s="40">
        <f t="shared" si="141"/>
        <v>150</v>
      </c>
      <c r="G607" s="5">
        <f t="shared" si="137"/>
        <v>0.39820895522388056</v>
      </c>
      <c r="H607" s="40">
        <v>145</v>
      </c>
      <c r="I607" s="40">
        <f t="shared" si="138"/>
        <v>60</v>
      </c>
      <c r="J607" s="5">
        <f t="shared" si="139"/>
        <v>45.9</v>
      </c>
      <c r="K607" s="5">
        <f t="shared" si="140"/>
        <v>3.6428571428571428</v>
      </c>
      <c r="L607" s="41"/>
      <c r="M607" s="10">
        <v>40</v>
      </c>
      <c r="N607">
        <v>35</v>
      </c>
      <c r="O607" s="41"/>
      <c r="P607" s="41"/>
      <c r="Q607" s="41"/>
      <c r="R607" s="41"/>
      <c r="S607" s="41"/>
      <c r="T607" s="17"/>
    </row>
    <row r="608" spans="2:20">
      <c r="B608" s="4" t="s">
        <v>57</v>
      </c>
      <c r="C608" s="4">
        <v>0.25</v>
      </c>
      <c r="D608" s="5">
        <v>2.1</v>
      </c>
      <c r="E608" s="40">
        <f t="shared" si="136"/>
        <v>119.712</v>
      </c>
      <c r="F608" s="40">
        <f t="shared" si="141"/>
        <v>150</v>
      </c>
      <c r="G608" s="5">
        <f t="shared" si="137"/>
        <v>0.79808000000000001</v>
      </c>
      <c r="H608" s="40">
        <v>145</v>
      </c>
      <c r="I608" s="40">
        <f t="shared" si="138"/>
        <v>60</v>
      </c>
      <c r="J608" s="5">
        <f t="shared" si="139"/>
        <v>45.9</v>
      </c>
      <c r="K608" s="5">
        <f t="shared" si="140"/>
        <v>3.6428571428571428</v>
      </c>
      <c r="L608" s="41"/>
      <c r="M608" s="10">
        <v>40</v>
      </c>
      <c r="N608">
        <v>35</v>
      </c>
      <c r="O608" s="41"/>
      <c r="P608" s="41"/>
      <c r="Q608" s="41"/>
      <c r="R608" s="41"/>
      <c r="S608" s="41"/>
      <c r="T608" s="17"/>
    </row>
    <row r="609" spans="2:20">
      <c r="B609" s="4" t="s">
        <v>58</v>
      </c>
      <c r="C609" s="4">
        <v>0.25</v>
      </c>
      <c r="D609" s="5">
        <v>2.0499999999999998</v>
      </c>
      <c r="E609" s="40">
        <f t="shared" si="136"/>
        <v>94.32351219512195</v>
      </c>
      <c r="F609" s="40">
        <f t="shared" si="141"/>
        <v>150</v>
      </c>
      <c r="G609" s="5">
        <f t="shared" si="137"/>
        <v>0.62882341463414637</v>
      </c>
      <c r="H609" s="40">
        <v>145</v>
      </c>
      <c r="I609" s="40">
        <f t="shared" si="138"/>
        <v>60</v>
      </c>
      <c r="J609" s="5">
        <f t="shared" si="139"/>
        <v>45.9</v>
      </c>
      <c r="K609" s="5">
        <f t="shared" si="140"/>
        <v>3.6428571428571428</v>
      </c>
      <c r="L609" s="41"/>
      <c r="M609" s="10">
        <v>40</v>
      </c>
      <c r="N609">
        <v>35</v>
      </c>
      <c r="O609" s="41"/>
      <c r="P609" s="41"/>
      <c r="Q609" s="41"/>
      <c r="R609" s="41"/>
      <c r="S609" s="41"/>
      <c r="T609" s="17"/>
    </row>
    <row r="610" spans="2:20">
      <c r="B610" s="4" t="s">
        <v>59</v>
      </c>
      <c r="C610" s="4">
        <v>0.25</v>
      </c>
      <c r="D610" s="5">
        <v>2.75</v>
      </c>
      <c r="E610" s="40">
        <f t="shared" si="136"/>
        <v>43.673666493506467</v>
      </c>
      <c r="F610" s="40">
        <f t="shared" si="141"/>
        <v>150</v>
      </c>
      <c r="G610" s="5">
        <f t="shared" si="137"/>
        <v>0.29115777662337644</v>
      </c>
      <c r="H610" s="40">
        <v>65</v>
      </c>
      <c r="I610" s="40">
        <f t="shared" si="138"/>
        <v>20</v>
      </c>
      <c r="J610" s="5">
        <f t="shared" si="139"/>
        <v>5.1000000000000005</v>
      </c>
      <c r="K610" s="5">
        <f t="shared" si="140"/>
        <v>0.40476190476190482</v>
      </c>
      <c r="L610" s="41"/>
      <c r="M610" s="10">
        <v>40</v>
      </c>
      <c r="N610">
        <v>35</v>
      </c>
      <c r="O610" s="41"/>
      <c r="P610" s="41"/>
      <c r="Q610" s="41"/>
      <c r="R610" s="41"/>
      <c r="S610" s="41"/>
      <c r="T610" s="17"/>
    </row>
    <row r="611" spans="2:20">
      <c r="B611" s="4" t="s">
        <v>60</v>
      </c>
      <c r="C611" s="4">
        <v>0.25</v>
      </c>
      <c r="D611" s="5">
        <v>3.16</v>
      </c>
      <c r="E611" s="40">
        <f t="shared" si="136"/>
        <v>73.722857142857094</v>
      </c>
      <c r="F611" s="40">
        <f t="shared" si="141"/>
        <v>150</v>
      </c>
      <c r="G611" s="5">
        <f t="shared" si="137"/>
        <v>0.49148571428571397</v>
      </c>
      <c r="H611" s="40">
        <v>65</v>
      </c>
      <c r="I611" s="40">
        <f t="shared" si="138"/>
        <v>20</v>
      </c>
      <c r="J611" s="5">
        <f t="shared" si="139"/>
        <v>5.1000000000000005</v>
      </c>
      <c r="K611" s="5">
        <f t="shared" si="140"/>
        <v>0.40476190476190482</v>
      </c>
      <c r="L611" s="41"/>
      <c r="M611" s="10">
        <v>40</v>
      </c>
      <c r="N611">
        <v>35</v>
      </c>
      <c r="O611" s="41"/>
      <c r="P611" s="41"/>
      <c r="Q611" s="41"/>
      <c r="R611" s="41"/>
      <c r="S611" s="41"/>
      <c r="T611" s="17"/>
    </row>
    <row r="612" spans="2:20">
      <c r="B612" s="4" t="s">
        <v>61</v>
      </c>
      <c r="C612" s="4">
        <v>0.25</v>
      </c>
      <c r="D612" s="5">
        <v>1.63</v>
      </c>
      <c r="E612" s="40">
        <f t="shared" si="136"/>
        <v>118.65044697633641</v>
      </c>
      <c r="F612" s="40">
        <f t="shared" si="141"/>
        <v>150</v>
      </c>
      <c r="G612" s="5">
        <f t="shared" si="137"/>
        <v>0.79100297984224277</v>
      </c>
      <c r="H612" s="40">
        <v>65</v>
      </c>
      <c r="I612" s="40">
        <f t="shared" si="138"/>
        <v>20</v>
      </c>
      <c r="J612" s="5">
        <f t="shared" si="139"/>
        <v>5.1000000000000005</v>
      </c>
      <c r="K612" s="5">
        <f t="shared" si="140"/>
        <v>0.40476190476190482</v>
      </c>
      <c r="L612" s="41"/>
      <c r="M612" s="10">
        <v>40</v>
      </c>
      <c r="N612">
        <v>35</v>
      </c>
      <c r="O612" s="41"/>
      <c r="P612" s="41"/>
      <c r="Q612" s="41"/>
      <c r="R612" s="41"/>
      <c r="S612" s="41"/>
      <c r="T612" s="17"/>
    </row>
    <row r="613" spans="2:20">
      <c r="B613" s="4" t="s">
        <v>62</v>
      </c>
      <c r="C613" s="4">
        <v>0.25</v>
      </c>
      <c r="D613" s="5">
        <v>2.1</v>
      </c>
      <c r="E613" s="40">
        <f t="shared" si="136"/>
        <v>57.205224489796002</v>
      </c>
      <c r="F613" s="40">
        <f t="shared" si="141"/>
        <v>150</v>
      </c>
      <c r="G613" s="5">
        <f t="shared" si="137"/>
        <v>0.3813681632653067</v>
      </c>
      <c r="H613" s="40">
        <v>65</v>
      </c>
      <c r="I613" s="40">
        <f t="shared" si="138"/>
        <v>20</v>
      </c>
      <c r="J613" s="5">
        <f t="shared" si="139"/>
        <v>5.1000000000000005</v>
      </c>
      <c r="K613" s="5">
        <f t="shared" si="140"/>
        <v>0.40476190476190482</v>
      </c>
      <c r="L613" s="41"/>
      <c r="M613" s="10">
        <v>40</v>
      </c>
      <c r="N613">
        <v>35</v>
      </c>
      <c r="O613" s="41"/>
      <c r="P613" s="41"/>
      <c r="Q613" s="41"/>
      <c r="R613" s="41"/>
      <c r="S613" s="41"/>
      <c r="T613" s="17"/>
    </row>
    <row r="614" spans="2:20">
      <c r="B614" s="4" t="s">
        <v>63</v>
      </c>
      <c r="C614" s="4">
        <v>0.25</v>
      </c>
      <c r="D614" s="5">
        <v>3.16</v>
      </c>
      <c r="E614" s="40">
        <f t="shared" si="136"/>
        <v>94.270524412296638</v>
      </c>
      <c r="F614" s="40">
        <f t="shared" si="141"/>
        <v>150</v>
      </c>
      <c r="G614" s="5">
        <f t="shared" si="137"/>
        <v>0.6284701627486442</v>
      </c>
      <c r="H614" s="40">
        <v>65</v>
      </c>
      <c r="I614" s="40">
        <f t="shared" si="138"/>
        <v>20</v>
      </c>
      <c r="J614" s="5">
        <f t="shared" si="139"/>
        <v>5.1000000000000005</v>
      </c>
      <c r="K614" s="5">
        <f t="shared" si="140"/>
        <v>0.40476190476190482</v>
      </c>
      <c r="L614" s="41"/>
      <c r="M614" s="10">
        <v>40</v>
      </c>
      <c r="N614">
        <v>35</v>
      </c>
      <c r="O614" s="41"/>
      <c r="P614" s="41"/>
      <c r="Q614" s="41"/>
      <c r="R614" s="41"/>
      <c r="S614" s="41"/>
      <c r="T614" s="17"/>
    </row>
    <row r="615" spans="2:20">
      <c r="B615" s="4" t="s">
        <v>64</v>
      </c>
      <c r="C615" s="4">
        <v>0.25</v>
      </c>
      <c r="D615" s="5">
        <v>2.0099999999999998</v>
      </c>
      <c r="E615" s="40" t="e">
        <f t="shared" si="136"/>
        <v>#REF!</v>
      </c>
      <c r="F615" s="40">
        <f t="shared" si="141"/>
        <v>150</v>
      </c>
      <c r="G615" s="5" t="e">
        <f t="shared" si="137"/>
        <v>#REF!</v>
      </c>
      <c r="H615" s="40">
        <v>145</v>
      </c>
      <c r="I615" s="40">
        <f t="shared" si="138"/>
        <v>60</v>
      </c>
      <c r="J615" s="5">
        <f t="shared" si="139"/>
        <v>45.9</v>
      </c>
      <c r="K615" s="5">
        <f t="shared" si="140"/>
        <v>3.6428571428571428</v>
      </c>
      <c r="L615" s="41"/>
      <c r="M615" s="10">
        <v>40</v>
      </c>
      <c r="N615">
        <v>35</v>
      </c>
      <c r="O615" s="41"/>
      <c r="P615" s="41"/>
      <c r="Q615" s="41"/>
      <c r="R615" s="41"/>
      <c r="S615" s="41"/>
      <c r="T615" s="17"/>
    </row>
    <row r="616" spans="2:20">
      <c r="B616" s="4" t="s">
        <v>65</v>
      </c>
      <c r="C616" s="4">
        <v>0.25</v>
      </c>
      <c r="D616" s="5">
        <v>2.1</v>
      </c>
      <c r="E616" s="40" t="e">
        <f t="shared" si="136"/>
        <v>#REF!</v>
      </c>
      <c r="F616" s="40">
        <f t="shared" si="141"/>
        <v>150</v>
      </c>
      <c r="G616" s="5" t="e">
        <f t="shared" si="137"/>
        <v>#REF!</v>
      </c>
      <c r="H616" s="40">
        <v>145</v>
      </c>
      <c r="I616" s="40">
        <f t="shared" si="138"/>
        <v>60</v>
      </c>
      <c r="J616" s="5">
        <f t="shared" si="139"/>
        <v>45.9</v>
      </c>
      <c r="K616" s="5">
        <f t="shared" si="140"/>
        <v>3.6428571428571428</v>
      </c>
      <c r="L616" s="41"/>
      <c r="M616" s="10">
        <v>40</v>
      </c>
      <c r="N616">
        <v>35</v>
      </c>
      <c r="O616" s="41"/>
      <c r="P616" s="41"/>
      <c r="Q616" s="41"/>
      <c r="R616" s="41"/>
      <c r="S616" s="41"/>
      <c r="T616" s="17"/>
    </row>
    <row r="617" spans="2:20">
      <c r="B617" s="4" t="s">
        <v>66</v>
      </c>
      <c r="C617" s="4">
        <v>0.25</v>
      </c>
      <c r="D617" s="5">
        <v>2.0499999999999998</v>
      </c>
      <c r="E617" s="40" t="e">
        <f t="shared" si="136"/>
        <v>#REF!</v>
      </c>
      <c r="F617" s="40">
        <f t="shared" si="141"/>
        <v>150</v>
      </c>
      <c r="G617" s="5" t="e">
        <f t="shared" si="137"/>
        <v>#REF!</v>
      </c>
      <c r="H617" s="40">
        <v>65</v>
      </c>
      <c r="I617" s="40">
        <f t="shared" si="138"/>
        <v>20</v>
      </c>
      <c r="J617" s="5">
        <f t="shared" si="139"/>
        <v>5.1000000000000005</v>
      </c>
      <c r="K617" s="5">
        <f t="shared" si="140"/>
        <v>0.40476190476190482</v>
      </c>
      <c r="L617" s="41"/>
      <c r="M617" s="10">
        <v>40</v>
      </c>
      <c r="N617">
        <v>35</v>
      </c>
      <c r="O617" s="41"/>
      <c r="P617" s="41"/>
      <c r="Q617" s="41"/>
      <c r="R617" s="41"/>
      <c r="S617" s="41"/>
      <c r="T617" s="17"/>
    </row>
    <row r="618" spans="2:20">
      <c r="B618" s="4" t="s">
        <v>67</v>
      </c>
      <c r="C618" s="4">
        <v>0.25</v>
      </c>
      <c r="D618" s="5">
        <v>2.15</v>
      </c>
      <c r="E618" s="40" t="e">
        <f t="shared" si="136"/>
        <v>#REF!</v>
      </c>
      <c r="F618" s="40">
        <f t="shared" si="141"/>
        <v>150</v>
      </c>
      <c r="G618" s="5" t="e">
        <f t="shared" si="137"/>
        <v>#REF!</v>
      </c>
      <c r="H618" s="40">
        <v>65</v>
      </c>
      <c r="I618" s="40">
        <f t="shared" si="138"/>
        <v>20</v>
      </c>
      <c r="J618" s="5">
        <f t="shared" si="139"/>
        <v>5.1000000000000005</v>
      </c>
      <c r="K618" s="5">
        <f t="shared" si="140"/>
        <v>0.40476190476190482</v>
      </c>
      <c r="L618" s="41"/>
      <c r="M618" s="10">
        <v>40</v>
      </c>
      <c r="N618">
        <v>35</v>
      </c>
      <c r="O618" s="41"/>
      <c r="P618" s="41"/>
      <c r="Q618" s="41"/>
      <c r="R618" s="41"/>
      <c r="S618" s="41"/>
      <c r="T618" s="17"/>
    </row>
    <row r="619" spans="2:20">
      <c r="B619" s="4" t="s">
        <v>68</v>
      </c>
      <c r="C619" s="4">
        <v>0.25</v>
      </c>
      <c r="D619" s="5">
        <v>2.41</v>
      </c>
      <c r="E619" s="40" t="e">
        <f t="shared" si="136"/>
        <v>#REF!</v>
      </c>
      <c r="F619" s="40">
        <f t="shared" si="141"/>
        <v>150</v>
      </c>
      <c r="G619" s="5" t="e">
        <f t="shared" si="137"/>
        <v>#REF!</v>
      </c>
      <c r="H619" s="40">
        <v>105</v>
      </c>
      <c r="I619" s="40">
        <f t="shared" si="138"/>
        <v>40</v>
      </c>
      <c r="J619" s="5">
        <f t="shared" si="139"/>
        <v>20.400000000000002</v>
      </c>
      <c r="K619" s="5">
        <f t="shared" si="140"/>
        <v>1.6190476190476193</v>
      </c>
      <c r="L619" s="41"/>
      <c r="M619" s="10">
        <v>40</v>
      </c>
      <c r="N619">
        <v>35</v>
      </c>
      <c r="O619" s="41"/>
      <c r="P619" s="41"/>
      <c r="Q619" s="41"/>
      <c r="R619" s="41"/>
      <c r="S619" s="41"/>
      <c r="T619" s="17"/>
    </row>
    <row r="620" spans="2:20">
      <c r="B620" s="4" t="s">
        <v>69</v>
      </c>
      <c r="C620" s="4">
        <v>0.25</v>
      </c>
      <c r="D620" s="5">
        <v>3.76</v>
      </c>
      <c r="E620" s="40" t="e">
        <f t="shared" si="136"/>
        <v>#REF!</v>
      </c>
      <c r="F620" s="40">
        <f t="shared" si="141"/>
        <v>150</v>
      </c>
      <c r="G620" s="5" t="e">
        <f t="shared" si="137"/>
        <v>#REF!</v>
      </c>
      <c r="H620" s="40">
        <v>85</v>
      </c>
      <c r="I620" s="40">
        <f t="shared" si="138"/>
        <v>30</v>
      </c>
      <c r="J620" s="5">
        <f t="shared" si="139"/>
        <v>11.475</v>
      </c>
      <c r="K620" s="5">
        <f t="shared" si="140"/>
        <v>0.9107142857142857</v>
      </c>
      <c r="L620" s="41"/>
      <c r="M620" s="10">
        <v>40</v>
      </c>
      <c r="N620">
        <v>35</v>
      </c>
      <c r="O620" s="41"/>
      <c r="P620" s="41"/>
      <c r="Q620" s="41"/>
      <c r="R620" s="41"/>
      <c r="S620" s="41"/>
      <c r="T620" s="17"/>
    </row>
    <row r="621" spans="2:20">
      <c r="B621" s="4" t="s">
        <v>70</v>
      </c>
      <c r="C621" s="4">
        <v>0.25</v>
      </c>
      <c r="D621" s="5">
        <v>2.12</v>
      </c>
      <c r="E621" s="40">
        <f t="shared" si="136"/>
        <v>0</v>
      </c>
      <c r="F621" s="40">
        <f t="shared" si="141"/>
        <v>150</v>
      </c>
      <c r="G621" s="5">
        <f t="shared" si="137"/>
        <v>0</v>
      </c>
      <c r="H621" s="40">
        <v>95</v>
      </c>
      <c r="I621" s="40">
        <f t="shared" si="138"/>
        <v>35</v>
      </c>
      <c r="J621" s="5">
        <f t="shared" si="139"/>
        <v>15.618749999999997</v>
      </c>
      <c r="K621" s="5">
        <f t="shared" si="140"/>
        <v>1.2395833333333333</v>
      </c>
      <c r="L621" s="41"/>
      <c r="M621" s="10">
        <v>40</v>
      </c>
      <c r="N621">
        <v>35</v>
      </c>
      <c r="O621" s="41"/>
      <c r="P621" s="41"/>
      <c r="Q621" s="41"/>
      <c r="R621" s="41"/>
      <c r="S621" s="41"/>
      <c r="T621" s="17"/>
    </row>
    <row r="623" spans="2:20">
      <c r="B623" s="18" t="s">
        <v>253</v>
      </c>
      <c r="D623" s="28" t="s">
        <v>254</v>
      </c>
      <c r="E623" t="s">
        <v>255</v>
      </c>
      <c r="F623" t="s">
        <v>256</v>
      </c>
    </row>
    <row r="624" spans="2:20">
      <c r="D624" s="28" t="s">
        <v>257</v>
      </c>
      <c r="E624" t="s">
        <v>255</v>
      </c>
      <c r="F624" t="s">
        <v>258</v>
      </c>
    </row>
    <row r="625" spans="2:10">
      <c r="D625" s="28" t="s">
        <v>257</v>
      </c>
      <c r="E625" t="s">
        <v>255</v>
      </c>
      <c r="F625" t="s">
        <v>261</v>
      </c>
      <c r="I625" s="28" t="s">
        <v>259</v>
      </c>
      <c r="J625" s="28" t="s">
        <v>260</v>
      </c>
    </row>
    <row r="627" spans="2:10">
      <c r="B627" t="s">
        <v>262</v>
      </c>
      <c r="E627" t="s">
        <v>268</v>
      </c>
    </row>
    <row r="628" spans="2:10" ht="15.75">
      <c r="B628" s="67" t="s">
        <v>263</v>
      </c>
    </row>
    <row r="629" spans="2:10" ht="15.75">
      <c r="B629" s="68" t="s">
        <v>264</v>
      </c>
    </row>
    <row r="630" spans="2:10" ht="15.75">
      <c r="B630" s="69" t="s">
        <v>265</v>
      </c>
    </row>
    <row r="631" spans="2:10" ht="15.75">
      <c r="B631" s="68" t="s">
        <v>266</v>
      </c>
    </row>
    <row r="632" spans="2:10" ht="15.75">
      <c r="B632" s="68"/>
    </row>
    <row r="633" spans="2:10">
      <c r="G633" t="s">
        <v>267</v>
      </c>
    </row>
  </sheetData>
  <mergeCells count="8">
    <mergeCell ref="D259:E259"/>
    <mergeCell ref="E311:F311"/>
    <mergeCell ref="G311:J311"/>
    <mergeCell ref="R53:S53"/>
    <mergeCell ref="T53:U53"/>
    <mergeCell ref="R63:S63"/>
    <mergeCell ref="T63:U63"/>
    <mergeCell ref="F259:I2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Djuricic Dj</cp:lastModifiedBy>
  <cp:lastPrinted>2015-06-28T11:11:21Z</cp:lastPrinted>
  <dcterms:created xsi:type="dcterms:W3CDTF">2015-06-26T22:06:24Z</dcterms:created>
  <dcterms:modified xsi:type="dcterms:W3CDTF">2017-05-16T12:04:41Z</dcterms:modified>
</cp:coreProperties>
</file>